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965" activeTab="2"/>
  </bookViews>
  <sheets>
    <sheet name="Раздел 1" sheetId="1" r:id="rId1"/>
    <sheet name="Раздел 2" sheetId="2" r:id="rId2"/>
    <sheet name="Разд.2-4 " sheetId="9" r:id="rId3"/>
    <sheet name="Раз.4(4)" sheetId="14" r:id="rId4"/>
    <sheet name="Раз.4 (2)" sheetId="15" r:id="rId5"/>
    <sheet name="Раз(5)." sheetId="17" r:id="rId6"/>
    <sheet name="Лист2" sheetId="1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5" i="1"/>
  <c r="U72"/>
  <c r="U48"/>
  <c r="O154"/>
  <c r="L154"/>
  <c r="I154"/>
  <c r="J243" i="14"/>
  <c r="J219"/>
  <c r="J218"/>
  <c r="J217"/>
  <c r="J216"/>
  <c r="J215"/>
  <c r="J214"/>
  <c r="J213"/>
  <c r="J212"/>
  <c r="J211"/>
  <c r="J210"/>
  <c r="J209"/>
  <c r="J208"/>
  <c r="J207"/>
  <c r="J198"/>
  <c r="J189"/>
  <c r="J173"/>
  <c r="J132"/>
  <c r="J129"/>
  <c r="J134" s="1"/>
  <c r="J121"/>
  <c r="J114"/>
  <c r="J113"/>
  <c r="J111"/>
  <c r="J115" s="1"/>
  <c r="J109"/>
  <c r="J86"/>
  <c r="D53" i="17"/>
  <c r="J53" s="1"/>
  <c r="J54" s="1"/>
  <c r="J81"/>
  <c r="J16"/>
  <c r="J17" s="1"/>
  <c r="D16"/>
  <c r="E61" i="9"/>
  <c r="J221" i="14" l="1"/>
  <c r="J72" i="17"/>
  <c r="J75"/>
  <c r="J69"/>
  <c r="J64"/>
  <c r="J63" s="1"/>
  <c r="J36"/>
  <c r="J30"/>
  <c r="J25"/>
  <c r="J24" s="1"/>
  <c r="J33"/>
  <c r="F12" i="2"/>
  <c r="O161" i="1"/>
  <c r="L161"/>
  <c r="I161"/>
  <c r="J68" i="17" l="1"/>
  <c r="J29"/>
  <c r="J37" s="1"/>
  <c r="J90" i="15"/>
  <c r="I29" i="1"/>
  <c r="E59" i="9"/>
  <c r="L12" i="2"/>
  <c r="I12"/>
  <c r="L11"/>
  <c r="L7" s="1"/>
  <c r="I11"/>
  <c r="I7" s="1"/>
  <c r="J247" i="14"/>
  <c r="J236"/>
  <c r="J234"/>
  <c r="O174" i="1"/>
  <c r="O168"/>
  <c r="O167"/>
  <c r="O135" s="1"/>
  <c r="O162"/>
  <c r="O160"/>
  <c r="O150"/>
  <c r="L174"/>
  <c r="L168"/>
  <c r="L167"/>
  <c r="L162"/>
  <c r="L160"/>
  <c r="L150"/>
  <c r="I167"/>
  <c r="I174"/>
  <c r="L135" l="1"/>
  <c r="J268" i="14"/>
  <c r="J249"/>
  <c r="J99" i="15"/>
  <c r="J109"/>
  <c r="J113" s="1"/>
  <c r="J110"/>
  <c r="J111"/>
  <c r="J96"/>
  <c r="J25"/>
  <c r="F16" i="14"/>
  <c r="D16" s="1"/>
  <c r="J16" s="1"/>
  <c r="J32" s="1"/>
  <c r="I96" i="1"/>
  <c r="E62" i="9"/>
  <c r="E23"/>
  <c r="O108" i="1"/>
  <c r="O96"/>
  <c r="O95"/>
  <c r="O94" s="1"/>
  <c r="O73" s="1"/>
  <c r="L108"/>
  <c r="L96"/>
  <c r="L95"/>
  <c r="I162"/>
  <c r="I95"/>
  <c r="I94" s="1"/>
  <c r="I73" s="1"/>
  <c r="I150"/>
  <c r="I160"/>
  <c r="I168"/>
  <c r="J101" i="15"/>
  <c r="J83"/>
  <c r="J75"/>
  <c r="J67"/>
  <c r="J68" s="1"/>
  <c r="J54"/>
  <c r="J24"/>
  <c r="J17"/>
  <c r="J33" s="1"/>
  <c r="J267" i="14"/>
  <c r="J74"/>
  <c r="D21"/>
  <c r="J21" s="1"/>
  <c r="D20"/>
  <c r="J20" s="1"/>
  <c r="D19"/>
  <c r="J19" s="1"/>
  <c r="F11" i="2"/>
  <c r="F7" s="1"/>
  <c r="E8" i="9"/>
  <c r="E14" s="1"/>
  <c r="I135" i="1" l="1"/>
  <c r="L94"/>
  <c r="J36" i="15"/>
  <c r="J30"/>
  <c r="J31" i="14"/>
  <c r="L26" i="2"/>
  <c r="J23" i="14"/>
  <c r="J17"/>
  <c r="J37" s="1"/>
  <c r="F26" i="2"/>
  <c r="F25" s="1"/>
  <c r="L73" i="1"/>
  <c r="O110"/>
  <c r="L110"/>
  <c r="I110"/>
  <c r="E30" i="9"/>
  <c r="O53" i="1"/>
  <c r="L53"/>
  <c r="I53"/>
  <c r="I42"/>
  <c r="J55" i="14" l="1"/>
  <c r="J47"/>
  <c r="J46" s="1"/>
  <c r="J58"/>
  <c r="J52"/>
  <c r="J29" i="15"/>
  <c r="J37" s="1"/>
  <c r="J43" i="14"/>
  <c r="J24"/>
  <c r="J40"/>
  <c r="J51" l="1"/>
  <c r="J59" s="1"/>
  <c r="J36"/>
  <c r="J44" s="1"/>
  <c r="J60" l="1"/>
  <c r="E76" i="9"/>
  <c r="E38"/>
  <c r="E24"/>
  <c r="E89" l="1"/>
  <c r="L25" i="2"/>
  <c r="O131" i="1" l="1"/>
  <c r="O51"/>
  <c r="O48"/>
  <c r="O42"/>
  <c r="L131"/>
  <c r="L51"/>
  <c r="L48"/>
  <c r="L42"/>
  <c r="I51"/>
  <c r="I36" s="1"/>
  <c r="I35" s="1"/>
  <c r="I108"/>
  <c r="L36" l="1"/>
  <c r="L35" s="1"/>
  <c r="O36"/>
  <c r="O35" s="1"/>
  <c r="I26" i="2"/>
  <c r="I25" s="1"/>
  <c r="O72" i="1"/>
  <c r="L72"/>
  <c r="I131" l="1"/>
  <c r="I72" s="1"/>
  <c r="I48"/>
  <c r="R42"/>
  <c r="L29"/>
  <c r="O29"/>
</calcChain>
</file>

<file path=xl/sharedStrings.xml><?xml version="1.0" encoding="utf-8"?>
<sst xmlns="http://schemas.openxmlformats.org/spreadsheetml/2006/main" count="1721" uniqueCount="663">
  <si>
    <t>Доходы, всего:</t>
  </si>
  <si>
    <t>в том числе:
доходы от собственности, всего</t>
  </si>
  <si>
    <t>в том числе:</t>
  </si>
  <si>
    <t>доходы от оказания услуг, работ, компенсации затрат учреждений,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</si>
  <si>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</si>
  <si>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</si>
  <si>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</si>
  <si>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доходы от операций с активами, всего</t>
  </si>
  <si>
    <t>из них:
увеличение остатков денежных средств за счет возврата дебиторской задолженности прошлых лет</t>
  </si>
  <si>
    <t>Расходы, всего</t>
  </si>
  <si>
    <t>в том числе:
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</si>
  <si>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</si>
  <si>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</si>
  <si>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</si>
  <si>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</si>
  <si>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</si>
  <si>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</si>
  <si>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</si>
  <si>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</si>
  <si>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</si>
  <si>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</si>
  <si>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</si>
  <si>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</si>
  <si>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</si>
  <si>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</si>
  <si>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</si>
  <si>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</si>
  <si>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</si>
  <si>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</si>
  <si>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</si>
  <si>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в том числе:
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</si>
  <si>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</si>
  <si>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</si>
  <si>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из них: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</si>
  <si>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</si>
  <si>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</si>
  <si>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</si>
  <si>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</si>
  <si>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прочие поступления, всего</t>
  </si>
  <si>
    <t>Выплаты, уменьшающие доход, всего</t>
  </si>
  <si>
    <t>прочие налоги, уменьшающие доход</t>
  </si>
  <si>
    <t>в том числе:
налог на прибыль</t>
  </si>
  <si>
    <t>налог на добавленную стоимость</t>
  </si>
  <si>
    <t>Прочие выплаты, всего</t>
  </si>
  <si>
    <t>Наименование показателя</t>
  </si>
  <si>
    <t>1</t>
  </si>
  <si>
    <t>Код строки</t>
  </si>
  <si>
    <t>2</t>
  </si>
  <si>
    <t>0001</t>
  </si>
  <si>
    <t>1000</t>
  </si>
  <si>
    <t>1100</t>
  </si>
  <si>
    <t>1200</t>
  </si>
  <si>
    <t>1210</t>
  </si>
  <si>
    <t>1300</t>
  </si>
  <si>
    <t>1310</t>
  </si>
  <si>
    <t>1400</t>
  </si>
  <si>
    <t>1500</t>
  </si>
  <si>
    <t>1510</t>
  </si>
  <si>
    <t>1900</t>
  </si>
  <si>
    <t>1980</t>
  </si>
  <si>
    <t>1981</t>
  </si>
  <si>
    <t>2000</t>
  </si>
  <si>
    <t>2100</t>
  </si>
  <si>
    <t>2110</t>
  </si>
  <si>
    <t>2130</t>
  </si>
  <si>
    <t>2140</t>
  </si>
  <si>
    <t>2141</t>
  </si>
  <si>
    <t>2142</t>
  </si>
  <si>
    <t>2150</t>
  </si>
  <si>
    <t>2160</t>
  </si>
  <si>
    <t>2170</t>
  </si>
  <si>
    <t>2171</t>
  </si>
  <si>
    <t>2172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</si>
  <si>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</si>
  <si>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</si>
  <si>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</si>
  <si>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</si>
  <si>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</si>
  <si>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</si>
  <si>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</si>
  <si>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</si>
  <si>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</si>
  <si>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</si>
  <si>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</si>
  <si>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</si>
  <si>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</si>
  <si>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</si>
  <si>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</si>
  <si>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</si>
  <si>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</si>
  <si>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</si>
  <si>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</si>
  <si>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</si>
  <si>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</si>
  <si>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</si>
  <si>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</si>
  <si>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</si>
  <si>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</si>
  <si>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3010</t>
  </si>
  <si>
    <t>3020</t>
  </si>
  <si>
    <t>3030</t>
  </si>
  <si>
    <t>4000</t>
  </si>
  <si>
    <t>4010</t>
  </si>
  <si>
    <t>3</t>
  </si>
  <si>
    <t>х</t>
  </si>
  <si>
    <t>120</t>
  </si>
  <si>
    <t>130</t>
  </si>
  <si>
    <t>150</t>
  </si>
  <si>
    <t>180</t>
  </si>
  <si>
    <t>510</t>
  </si>
  <si>
    <t>111</t>
  </si>
  <si>
    <t>112</t>
  </si>
  <si>
    <t>113</t>
  </si>
  <si>
    <t>119</t>
  </si>
  <si>
    <t>131</t>
  </si>
  <si>
    <t>134</t>
  </si>
  <si>
    <t>139</t>
  </si>
  <si>
    <t>300</t>
  </si>
  <si>
    <t>320</t>
  </si>
  <si>
    <t>321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</si>
  <si>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</si>
  <si>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</si>
  <si>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</si>
  <si>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</si>
  <si>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</si>
  <si>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</si>
  <si>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</si>
  <si>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</si>
  <si>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</si>
  <si>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</si>
  <si>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</si>
  <si>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</si>
  <si>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</si>
  <si>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</si>
  <si>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244</t>
  </si>
  <si>
    <t>400</t>
  </si>
  <si>
    <t>406</t>
  </si>
  <si>
    <t>407</t>
  </si>
  <si>
    <t>100</t>
  </si>
  <si>
    <t>610</t>
  </si>
  <si>
    <t>Код по бюджетной классификации Российской Федерации</t>
  </si>
  <si>
    <t>4</t>
  </si>
  <si>
    <t>Аналитический код</t>
  </si>
  <si>
    <t>Код субсидии</t>
  </si>
  <si>
    <t>Отраслевой код</t>
  </si>
  <si>
    <t>Классификатор операций сектора государственного управления расходов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</si>
  <si>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</si>
  <si>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</si>
  <si>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</si>
  <si>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</si>
  <si>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</si>
  <si>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</si>
  <si>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</si>
  <si>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5</t>
  </si>
  <si>
    <t>6</t>
  </si>
  <si>
    <t>7</t>
  </si>
  <si>
    <t>8</t>
  </si>
  <si>
    <t>Единица измерения: руб.</t>
  </si>
  <si>
    <t>Орган, осуществляющий</t>
  </si>
  <si>
    <t>Коды</t>
  </si>
  <si>
    <t>383</t>
  </si>
  <si>
    <t>по ОКЕИ</t>
  </si>
  <si>
    <t>КПП</t>
  </si>
  <si>
    <t>ИНН</t>
  </si>
  <si>
    <t>по Сводному реестру</t>
  </si>
  <si>
    <t>глава по БК</t>
  </si>
  <si>
    <t>Дата</t>
  </si>
  <si>
    <t>Раздел 1. Поступления и выплаты</t>
  </si>
  <si>
    <t>(наименование должности лица, утверждающего документ)</t>
  </si>
  <si>
    <t>Утверждаю</t>
  </si>
  <si>
    <t>"_______" ______________________ 20 ___ г.</t>
  </si>
  <si>
    <t>9</t>
  </si>
  <si>
    <t>10</t>
  </si>
  <si>
    <t>11</t>
  </si>
  <si>
    <t xml:space="preserve">расходы на закупку товаров, работ, услуг, всего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</si>
  <si>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</si>
  <si>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</si>
  <si>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</si>
  <si>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</si>
  <si>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</si>
  <si>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</si>
  <si>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</si>
  <si>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</si>
  <si>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</si>
  <si>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</si>
  <si>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</si>
  <si>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</si>
  <si>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</si>
  <si>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</si>
  <si>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</si>
  <si>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</si>
  <si>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</si>
  <si>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</si>
  <si>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</si>
  <si>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</si>
  <si>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</si>
  <si>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</si>
  <si>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</si>
  <si>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</si>
  <si>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</si>
  <si>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</si>
  <si>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</si>
  <si>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</si>
  <si>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</si>
  <si>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</si>
  <si>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</si>
  <si>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</si>
  <si>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</si>
  <si>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</si>
  <si>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</si>
  <si>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</si>
  <si>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</si>
  <si>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</si>
  <si>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</si>
  <si>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</si>
  <si>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</si>
  <si>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</si>
  <si>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</si>
  <si>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</si>
  <si>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</si>
  <si>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</si>
  <si>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</si>
  <si>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</si>
  <si>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</si>
  <si>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</si>
  <si>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</si>
  <si>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</si>
  <si>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</si>
  <si>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</si>
  <si>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</si>
  <si>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</si>
  <si>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</si>
  <si>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Выплаты на закупку товаров, работ, услуг, всего</t>
  </si>
  <si>
    <t>Раздел 2. Сведения по выплатам на закупки товаров, работ, услуг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</si>
  <si>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</si>
  <si>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</si>
  <si>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</si>
  <si>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</si>
  <si>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</si>
  <si>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</si>
  <si>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</si>
  <si>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</si>
  <si>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</si>
  <si>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</si>
  <si>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</si>
  <si>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</si>
  <si>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</si>
  <si>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</si>
  <si>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</si>
  <si>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</si>
  <si>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Сумма, руб. 
(гр. 3 x гр. 4 x 
гр. 5)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</si>
  <si>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</si>
  <si>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</si>
  <si>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</si>
  <si>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</si>
  <si>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</si>
  <si>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</si>
  <si>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</si>
  <si>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</si>
  <si>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</si>
  <si>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</si>
  <si>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</si>
  <si>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</si>
  <si>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</si>
  <si>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</si>
  <si>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</si>
  <si>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</si>
  <si>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</si>
  <si>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</si>
  <si>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</si>
  <si>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</si>
  <si>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</si>
  <si>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</si>
  <si>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</si>
  <si>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</si>
  <si>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</si>
  <si>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</si>
  <si>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</si>
  <si>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</si>
  <si>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</si>
  <si>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</si>
  <si>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</si>
  <si>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</si>
  <si>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</si>
  <si>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</si>
  <si>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</si>
  <si>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</si>
  <si>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</si>
  <si>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</si>
  <si>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</si>
  <si>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</si>
  <si>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</si>
  <si>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</si>
  <si>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</si>
  <si>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</si>
  <si>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</si>
  <si>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</si>
  <si>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</si>
  <si>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Руководитель учреждения</t>
  </si>
  <si>
    <t>(уполномоченное лицо учреждения)</t>
  </si>
  <si>
    <t>_______________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</si>
  <si>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</si>
  <si>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</si>
  <si>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</si>
  <si>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</si>
  <si>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</si>
  <si>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</si>
  <si>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"______" _________________20 ___ г.</t>
  </si>
  <si>
    <t>СОГЛАСОВАНО</t>
  </si>
  <si>
    <t>(наименование должности уполномоченного лица органа-учредителя)</t>
  </si>
  <si>
    <t>_________________________</t>
  </si>
  <si>
    <t>1. Расчеты (обоснования) доходов от использования собственности</t>
  </si>
  <si>
    <t>№ п/п</t>
  </si>
  <si>
    <t>Наименование объекта</t>
  </si>
  <si>
    <t>Объем планируемых поступлений, руб.</t>
  </si>
  <si>
    <t>Ставка арендной платы за единицу площади (объект), руб.</t>
  </si>
  <si>
    <t>Итого:</t>
  </si>
  <si>
    <t xml:space="preserve">2. Расчеты (обоснования) доходов от оказания услуг (выполнения работ) </t>
  </si>
  <si>
    <t>2.3 Доходы по условным арендным платежам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</si>
  <si>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</si>
  <si>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</si>
  <si>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3. Расчеты (обоснования) доходов в виде штрафов, возмещения ущерба</t>
  </si>
  <si>
    <t>2.2 Доходы от оказания платных услуг (работ) потребителям соответствующих услуг (работ)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</si>
  <si>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</si>
  <si>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Раздел 4. Расчеты (обоснования) плановых показателей по выплатам текущего финансового года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</si>
  <si>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</si>
  <si>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</si>
  <si>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</si>
  <si>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</si>
  <si>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</si>
  <si>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1.1 Доходы от операционной (неоперационной) аренды</t>
  </si>
  <si>
    <t>Планируемый объем предоставления имущества в аренду (кв.м.)</t>
  </si>
  <si>
    <t>(подпись)                                    (расшифровка  подписи)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</si>
  <si>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</si>
  <si>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015</t>
  </si>
  <si>
    <t>470301001</t>
  </si>
  <si>
    <t xml:space="preserve">                                 И.П.Федоренко</t>
  </si>
  <si>
    <t>21</t>
  </si>
  <si>
    <t>22</t>
  </si>
  <si>
    <t>Остаток средств на начало текущего финансового года , в том числе</t>
  </si>
  <si>
    <t>доходы от операционной аренды</t>
  </si>
  <si>
    <t>в том числе :</t>
  </si>
  <si>
    <t>1410</t>
  </si>
  <si>
    <t>01500000004000211</t>
  </si>
  <si>
    <t>01500000005000211</t>
  </si>
  <si>
    <t>социальные пособия и компенсации персоналу в денежной форме</t>
  </si>
  <si>
    <t>01500000005000266</t>
  </si>
  <si>
    <t>в том числе:
начисления на выплаты по оплате труда</t>
  </si>
  <si>
    <t>01500000005000213</t>
  </si>
  <si>
    <t>01500000004000291</t>
  </si>
  <si>
    <t>2641</t>
  </si>
  <si>
    <t>2642</t>
  </si>
  <si>
    <t>01500000004000221</t>
  </si>
  <si>
    <t>01500000004000223</t>
  </si>
  <si>
    <t>01500000004000225</t>
  </si>
  <si>
    <t>01500000004000226</t>
  </si>
  <si>
    <t>01500000005000310</t>
  </si>
  <si>
    <t>в том числе:    
оплата труда</t>
  </si>
  <si>
    <t xml:space="preserve">           коммунальные услуги</t>
  </si>
  <si>
    <t xml:space="preserve">            увеличение стоимости основных средств</t>
  </si>
  <si>
    <t xml:space="preserve">           увеличение стоимости материальных запасов</t>
  </si>
  <si>
    <t>в том числе  на прочую закупку товаров, работ и услуг, всего</t>
  </si>
  <si>
    <t>Административный персонал</t>
  </si>
  <si>
    <t>Пед. Персонал</t>
  </si>
  <si>
    <t>Служащие</t>
  </si>
  <si>
    <t>Абонентская плата за номер</t>
  </si>
  <si>
    <t>Внеутризоновые соединения</t>
  </si>
  <si>
    <t>Услуги по ТО систем видеонаблюдения</t>
  </si>
  <si>
    <t>Услуги по измерению сопротивления изоляции</t>
  </si>
  <si>
    <t>Услуги по огнезащитной обработке</t>
  </si>
  <si>
    <t>12</t>
  </si>
  <si>
    <t>Главный бухгалтер</t>
  </si>
  <si>
    <t>М.А.Фролова</t>
  </si>
  <si>
    <t>Директор муниципального учреждения "Центр экономики и финансов бюджетных учреждений муниципального образования "Всеволожский муниципальный район" Ленинградской области</t>
  </si>
  <si>
    <t xml:space="preserve">           услуги связи</t>
  </si>
  <si>
    <t>01500000005000221</t>
  </si>
  <si>
    <t>2643</t>
  </si>
  <si>
    <t>2645</t>
  </si>
  <si>
    <t>2646</t>
  </si>
  <si>
    <t xml:space="preserve">            работы, услуги по содержанию имущества</t>
  </si>
  <si>
    <t>01500000005000225</t>
  </si>
  <si>
    <t xml:space="preserve">            прочие работы, услуги</t>
  </si>
  <si>
    <t>Субсидии муниципальным учреждениям, реализующим образовательные программы общего образования, на финансовое обеспечение муниципального задания за счет средств местного бюджета</t>
  </si>
  <si>
    <t>Субсидии муниципальным бюджетным и автономным учреждениям, реализующим программу начального общего, основного общего и среднего общего образования детей, подростков и молодежи, на финансовое обеспечение муниципального задания в части затрат на общехозяйственные нужды на оказание муниципальной услуги за счет средств областного бюджета</t>
  </si>
  <si>
    <t>Субсидии муниципальным бюджетным и автономным учреждениям, реализующим программу начального общего, основного общего и среднего общего образования детей, подростков и молодежи, на финансовое обеспечение муниципального задания на оказание муниципальной услуги в части затрат непосредственно связанных с оказанием муниципальной услуги за счет средств областного бюджета</t>
  </si>
  <si>
    <t>Субсидия 015012521</t>
  </si>
  <si>
    <t>Субсидия 015012522</t>
  </si>
  <si>
    <t>Субсидия 015012420</t>
  </si>
  <si>
    <t>Использование сети интернет</t>
  </si>
  <si>
    <t xml:space="preserve">Оплата потребление электроэнергии </t>
  </si>
  <si>
    <t xml:space="preserve">Оплата потребления теплоэнергии </t>
  </si>
  <si>
    <t xml:space="preserve">Оплата потребления холодной воды </t>
  </si>
  <si>
    <t xml:space="preserve">Водоотведение </t>
  </si>
  <si>
    <t xml:space="preserve">Итого : </t>
  </si>
  <si>
    <t>ТО сиситем диспетчеризации</t>
  </si>
  <si>
    <t>Услуги по дератеризации, дезинсекции</t>
  </si>
  <si>
    <t>ТО АПС</t>
  </si>
  <si>
    <t>Услуги по заправке картриджей и ремонту оргтехники</t>
  </si>
  <si>
    <t>Услуги по содержанию имущества (Клининг)</t>
  </si>
  <si>
    <t>Услуги физической охраны на объекте</t>
  </si>
  <si>
    <t>Услуги по экстренному выезду наряда полиции</t>
  </si>
  <si>
    <t>Услуги по приобретению неисключительных лицензионных прав</t>
  </si>
  <si>
    <t>Консультационные услуги</t>
  </si>
  <si>
    <t>Лабораторные исследования</t>
  </si>
  <si>
    <t>Директор</t>
  </si>
  <si>
    <t>01500000000002063</t>
  </si>
  <si>
    <t>01500000000002062</t>
  </si>
  <si>
    <t>000000000</t>
  </si>
  <si>
    <t>00000000000000000</t>
  </si>
  <si>
    <t>01500000000005000</t>
  </si>
  <si>
    <t>поступления от иной, приносящей доход деятельности</t>
  </si>
  <si>
    <t>015112042</t>
  </si>
  <si>
    <t>015112074</t>
  </si>
  <si>
    <t>015112175</t>
  </si>
  <si>
    <t>015012420</t>
  </si>
  <si>
    <t>015012521</t>
  </si>
  <si>
    <t>015012522</t>
  </si>
  <si>
    <t>000</t>
  </si>
  <si>
    <t>уплата штафов (в том числе административных),пеней,иных платежей</t>
  </si>
  <si>
    <t>01500000002262292</t>
  </si>
  <si>
    <t xml:space="preserve">           транспортные услуги</t>
  </si>
  <si>
    <t>01500000005000226</t>
  </si>
  <si>
    <t>социальные и иные выплаты населению,всего</t>
  </si>
  <si>
    <t>в том числе:                                                                                                                        социальные выплаты гражданам, кроме публичных и нормативных социальных выплат</t>
  </si>
  <si>
    <t>целевые субсидии</t>
  </si>
  <si>
    <t>в том числе:                                                                                                                                    благотворительные взносы</t>
  </si>
  <si>
    <t>в том числе:                                                                                                                                целевые субсидии</t>
  </si>
  <si>
    <t>2648</t>
  </si>
  <si>
    <t>01500000004000310</t>
  </si>
  <si>
    <t>2649</t>
  </si>
  <si>
    <t>01500000004000346</t>
  </si>
  <si>
    <t>01500000005000346</t>
  </si>
  <si>
    <t>01500000004000349</t>
  </si>
  <si>
    <t>В том числе:                                                                                                                                Субсидии муниципальным учреждениям, реализующим образовательные программы общего образования, на финансовое обеспечение муниципального задания за счет средств местного бюджета</t>
  </si>
  <si>
    <t>Возмещение коммунальных расходов,  МОБУ ДОД "ДДЮТ Всеволожского района"</t>
  </si>
  <si>
    <t>Областные средства (к.с. 015012521,  015012522)</t>
  </si>
  <si>
    <t>Больничные листы за счет работодателя (к.с. 015012521)</t>
  </si>
  <si>
    <t>Больничные листы за счет работодателя (к.с. 015012522)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</si>
  <si>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                                                                                                                                                                                  Областные средства  (к.с. 015012521,   015012522)</t>
  </si>
  <si>
    <t>1110</t>
  </si>
  <si>
    <t>Рабочие</t>
  </si>
  <si>
    <t>851; 853</t>
  </si>
  <si>
    <t xml:space="preserve">Налог на имущество организаций </t>
  </si>
  <si>
    <t>Налог на  земельный налог</t>
  </si>
  <si>
    <t>уплата штрафов  (в том числе административных), пеней, иных платежей  (КОСГУ 292)</t>
  </si>
  <si>
    <t>уплата штрафов  (в том числе административных), пеней, иных платежей  (КОСГУ 293)</t>
  </si>
  <si>
    <t>уплата штрафов  (в том числе административных), пеней, иных платежей  (КОСГУ 295)</t>
  </si>
  <si>
    <t>Всего по к.с. 015012521</t>
  </si>
  <si>
    <t>Всего по к.с. 015012522</t>
  </si>
  <si>
    <t xml:space="preserve">Всего по  к.с. 015012521: </t>
  </si>
  <si>
    <t xml:space="preserve">Всего по к.с. 015012522: </t>
  </si>
  <si>
    <t xml:space="preserve">Всего по к.с. 015012420: </t>
  </si>
  <si>
    <t>Всего: собственные средства  КВФО 2</t>
  </si>
  <si>
    <t>Всего по к.с. 015012420</t>
  </si>
  <si>
    <t>01500000000004000</t>
  </si>
  <si>
    <t>015000000000050000</t>
  </si>
  <si>
    <t>Собственные средства  КВФО 2</t>
  </si>
  <si>
    <t xml:space="preserve">6.1. Расчет (обоснование) расходов на оплату услуг связи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</si>
  <si>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6.3. Расчет (обоснование) расходов на оплату коммунальных услуг :                                                                                                                                                                                                                                 Местный бюджет (к.с. 015012420)  и   собственные средства  КВФО 2</t>
  </si>
  <si>
    <t>6.5. Расчет (обоснование) расходов на оплату работ, услуг по содержанию имущества                                                                                                                                                                                                           Областные средства   (к.с.015012522)  и местный бюджет (к.с. 015012420)</t>
  </si>
  <si>
    <t>6.6. Расчет (обоснование) расходов на оплату прочих работ, услуг                                                                                                                                                                                                                                                               Областные средства (к.с. 015012521, 015012522)  и местный бюджет (к.с. 015012420)</t>
  </si>
  <si>
    <t>6.7. Расчет (обоснование) расходов на приобретение основных средств, материальных запасов                                                                                                                                                                                                               Областные средства (к.с.015012521)  и местный бюджет (к.с. 015012420)</t>
  </si>
  <si>
    <t>Оплата потребления теплоэнергии (Гкал)</t>
  </si>
  <si>
    <t>Иные цели (местный бюджет  к.с. 015112175)</t>
  </si>
  <si>
    <t>Пед. Персонал (ГПД)</t>
  </si>
  <si>
    <t xml:space="preserve">Стипендия учащимся </t>
  </si>
  <si>
    <t>питание детей в летнем лагере</t>
  </si>
  <si>
    <t>питание детей в трудовых бригадах в летний период</t>
  </si>
  <si>
    <t>бесплатное питание учащихся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</si>
  <si>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                                                                                                                                                                                                                                                       Иные цели (местный бюджет  к.с.015112175)</t>
  </si>
  <si>
    <t xml:space="preserve">                                                                                                                                Субсидия 015012420</t>
  </si>
  <si>
    <t xml:space="preserve">                                                                                                                                 Субсидия 015012522</t>
  </si>
  <si>
    <t xml:space="preserve">                                                                                                                               Субсидия 015012420</t>
  </si>
  <si>
    <t xml:space="preserve">                                                                                                                                 Собственные средства КВФО 2</t>
  </si>
  <si>
    <t xml:space="preserve">                                                                                                                                       Субсидия 015012420</t>
  </si>
  <si>
    <t xml:space="preserve">                                                                                                                                            Субсидия 015012522</t>
  </si>
  <si>
    <t>01500000002262211</t>
  </si>
  <si>
    <t>01500000002262213</t>
  </si>
  <si>
    <t>01500000002262291</t>
  </si>
  <si>
    <t>01500000002262293</t>
  </si>
  <si>
    <t>01500000002262295</t>
  </si>
  <si>
    <t>01500000002262296</t>
  </si>
  <si>
    <t>015000000002262221</t>
  </si>
  <si>
    <t>01500000002262223</t>
  </si>
  <si>
    <t>01500000002262226</t>
  </si>
  <si>
    <t>01500000002263226</t>
  </si>
  <si>
    <t>01500000002262310</t>
  </si>
  <si>
    <t>01500000002262346</t>
  </si>
  <si>
    <t>01500000002262349</t>
  </si>
  <si>
    <t>Аренда за помещение РОО "СПб Федерация современных и эстрадных танцев"</t>
  </si>
  <si>
    <t>4703039009</t>
  </si>
  <si>
    <t>015112034</t>
  </si>
  <si>
    <t>015112035</t>
  </si>
  <si>
    <t>015000000002263222</t>
  </si>
  <si>
    <t>01500000002262225</t>
  </si>
  <si>
    <t>01500000002263225</t>
  </si>
  <si>
    <t>01500000002263310</t>
  </si>
  <si>
    <t>01500000004000344</t>
  </si>
  <si>
    <t>01500000005000349</t>
  </si>
  <si>
    <t>01500000002263346</t>
  </si>
  <si>
    <t>01500000002263342</t>
  </si>
  <si>
    <t>01500000002263296</t>
  </si>
  <si>
    <t>Федулов С.Е.</t>
  </si>
  <si>
    <t>Создания ключа</t>
  </si>
  <si>
    <t>Центринформ</t>
  </si>
  <si>
    <t xml:space="preserve">6.2. Расчет (обоснование) расходов на оплату транспортных услуг: </t>
  </si>
  <si>
    <t>Постановление  №1983 от 21.07.2015г.</t>
  </si>
  <si>
    <t>Поступления от физических лиц</t>
  </si>
  <si>
    <t>Аренда за помещение Джиу-джитсу</t>
  </si>
  <si>
    <t>Аренда за помещение Печаткин (фотограф)</t>
  </si>
  <si>
    <t>уплата штрафов  (в том числе административных), пеней, иных платежей  (КОСГУ 296)</t>
  </si>
  <si>
    <t>Курсы повышение квалификации</t>
  </si>
  <si>
    <t>Услуги по утилизации ламп. Электронной техники</t>
  </si>
  <si>
    <t>Диспансеризация.медицинский осмотр</t>
  </si>
  <si>
    <t xml:space="preserve">                                                                                                                                                    Субсидия 015012420.01512522.01512521</t>
  </si>
  <si>
    <t>Услуги по обслуживанию компьютерной техники и программного обеспечения</t>
  </si>
  <si>
    <t xml:space="preserve">Оказания первой медицинской помощи </t>
  </si>
  <si>
    <t>Учебники</t>
  </si>
  <si>
    <t>Ноутбук</t>
  </si>
  <si>
    <t>Бумага для учебного процесса</t>
  </si>
  <si>
    <t xml:space="preserve">              Субсидия 015012420</t>
  </si>
  <si>
    <t xml:space="preserve">           Субсидия 015012521</t>
  </si>
  <si>
    <t>Мебель (шкафы.стулья.столы)</t>
  </si>
  <si>
    <t>Многофункциональное устройство</t>
  </si>
  <si>
    <t>Жалюзи для кабинетов технологии.мед.кабинета</t>
  </si>
  <si>
    <t>Анализатор окиси углерода выдыхаемого воздуха</t>
  </si>
  <si>
    <t>Аппаратно-прораммный комплекс Здоровье</t>
  </si>
  <si>
    <t>Вода питьевая</t>
  </si>
  <si>
    <t>Сантехника</t>
  </si>
  <si>
    <t>Электрика</t>
  </si>
  <si>
    <t>Катриджи</t>
  </si>
  <si>
    <t xml:space="preserve">Бумага </t>
  </si>
  <si>
    <t>Замок</t>
  </si>
  <si>
    <t>Электросушилки</t>
  </si>
  <si>
    <t>Зарядка огнетушителей</t>
  </si>
  <si>
    <t>Ремонт оконных и дверных блоков</t>
  </si>
  <si>
    <t>Услуги по ТО  счетчиков тепловой энергии</t>
  </si>
  <si>
    <t>ТО кнопки сигнализации</t>
  </si>
  <si>
    <t>ТО противопожарная сигнализация</t>
  </si>
  <si>
    <t>Утилизация техники</t>
  </si>
  <si>
    <t>Услуги по ТО  водоочистительной системы</t>
  </si>
  <si>
    <t>Обслуживание канала связи</t>
  </si>
  <si>
    <t>Промывка и опрессовка системы отопления</t>
  </si>
  <si>
    <t>Ремонт нефинансовых активов.оборудования</t>
  </si>
  <si>
    <t>Проверка узла учета</t>
  </si>
  <si>
    <t>Замена картриджа водоочистительной системы</t>
  </si>
  <si>
    <t xml:space="preserve">Перезарядка огнетушителей </t>
  </si>
  <si>
    <t>Заправка картриджей</t>
  </si>
  <si>
    <t>ТО системы аудиодомофона</t>
  </si>
  <si>
    <t>ТО кухонного оборудования</t>
  </si>
  <si>
    <t>Обследование технического состояния</t>
  </si>
  <si>
    <t>111.119</t>
  </si>
  <si>
    <t>средсва от приносящей доход деятельности</t>
  </si>
  <si>
    <t xml:space="preserve"> собственные средства  КВФО 2</t>
  </si>
  <si>
    <t>851; 853.340.244</t>
  </si>
  <si>
    <t xml:space="preserve">Всего </t>
  </si>
  <si>
    <t>Ремонт  техники</t>
  </si>
  <si>
    <t>Ремонт кабинетов</t>
  </si>
  <si>
    <t xml:space="preserve">                           собственные средства  КВФО 2</t>
  </si>
  <si>
    <t xml:space="preserve">                  собственные средства  КВФО 2</t>
  </si>
  <si>
    <t>Обслуживане программу 1с</t>
  </si>
  <si>
    <t>Поход детей в кино</t>
  </si>
  <si>
    <t>Повышение квалификации</t>
  </si>
  <si>
    <t>Услуга транспорта (такси)</t>
  </si>
  <si>
    <t>Канцтовары (ручки.тетрадки.карандаши итд)</t>
  </si>
  <si>
    <t>Граммоты.открытки.атестаты</t>
  </si>
  <si>
    <t>Мебель для канцелярии</t>
  </si>
  <si>
    <t>Хозяйственные товары</t>
  </si>
  <si>
    <t>Строительные товары( краска.мел.обои  линолдиум итд)</t>
  </si>
  <si>
    <t>Аренда за помещение ИП Горбач</t>
  </si>
  <si>
    <t>Аренда за помещение "Спортивная Федерация Киокусинкай"</t>
  </si>
  <si>
    <t>Аренда за помещение ИП Вепрева</t>
  </si>
  <si>
    <t>Предшкольная подготовка–школа "Малышок"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</si>
  <si>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</si>
  <si>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</t>
  </si>
  <si>
    <t>015112061</t>
  </si>
  <si>
    <t>Субсидии муниципальным учреждениям, реализующим образовательные программы общего образования, на финансовое обеспечение муниципального задания на оплату труда педагогических работников и учебные расходы за счет средств областного бюджета</t>
  </si>
  <si>
    <t xml:space="preserve"> Субсидии муниципальным учреждениям, реализующим образовательные программы общего образования, на финансовое обеспечение муниципального задания на оплату труда работников (за исключением педагогических) и оплату услуг интернета, клининга за счет средств областного бюджета</t>
  </si>
  <si>
    <t>Инные цели  (областной бюджет)</t>
  </si>
  <si>
    <t>Инные цели ( местный бюджет)</t>
  </si>
  <si>
    <t xml:space="preserve">                                                                                                                                                    Субсидия 01512522. 01512521</t>
  </si>
  <si>
    <t xml:space="preserve">                                                                                                               Субсидия 015112074</t>
  </si>
  <si>
    <t xml:space="preserve">                                                                                                                                                                     Субсидия  015012420.</t>
  </si>
  <si>
    <t>41390166</t>
  </si>
  <si>
    <t>015112075</t>
  </si>
  <si>
    <t>015112051</t>
  </si>
  <si>
    <t>от "13" января 2021 г.</t>
  </si>
  <si>
    <t>(на 2021 г. и плановый период 2022 и 2023 годов)</t>
  </si>
  <si>
    <t>13.01.2021</t>
  </si>
  <si>
    <t>23</t>
  </si>
  <si>
    <t>Инные цели  (федеральный бюджет)</t>
  </si>
  <si>
    <t>в том числе:
за счет субсидий, предоставляемых на финансовое обеспечение выполнения государственного (муниципального) задания          4</t>
  </si>
  <si>
    <t>за счет субсидий, предоставляемых в соответствии с абзацем вторым пункта 1 статьи 78.1 Бюджетного кодекса Российской Федерации      5</t>
  </si>
  <si>
    <t>за счет прочих источников финансового обеспечения        2</t>
  </si>
  <si>
    <t>Вывоз мусора</t>
  </si>
  <si>
    <t>2660</t>
  </si>
  <si>
    <t>247</t>
  </si>
  <si>
    <t>Атестаты</t>
  </si>
  <si>
    <t>"13" января 2021г.</t>
  </si>
  <si>
    <t>Ремонтные работы по замены плитки</t>
  </si>
  <si>
    <t>Ремонт кабинета №7</t>
  </si>
  <si>
    <t>Бактерицидный облучатель</t>
  </si>
  <si>
    <t>Иные цели( федеральный бюджет  к.с. 015112051)</t>
  </si>
  <si>
    <t>Пед. Персонал  (класс.)</t>
  </si>
  <si>
    <t xml:space="preserve">                                                                                                               Субсидия 015112075</t>
  </si>
  <si>
    <t>Бесплатное питание учащихся</t>
  </si>
  <si>
    <t>Мебель ученическая</t>
  </si>
  <si>
    <t xml:space="preserve">Учебно-лабораторное оборудование </t>
  </si>
  <si>
    <t xml:space="preserve">Художественная литература </t>
  </si>
  <si>
    <t>Спортивное оборудование(мячи.маты итд)</t>
  </si>
  <si>
    <t>Расходные материалы</t>
  </si>
  <si>
    <t>Учебно-методические пособия</t>
  </si>
  <si>
    <t>Маркеры для магнитно-маркерных досок</t>
  </si>
  <si>
    <t xml:space="preserve">Швейные принадлежности </t>
  </si>
  <si>
    <t>Инструменты вмастерские для труда</t>
  </si>
  <si>
    <t>Лабороторный комплект по физики</t>
  </si>
  <si>
    <t>015112103</t>
  </si>
  <si>
    <t>Проектирование</t>
  </si>
  <si>
    <t>План финансово-хозяйственной деятельности на 2021 г.</t>
  </si>
  <si>
    <t>6.7. Расчет (обоснование) расходов на увеличение стоимости основных средств, материальных запасов,права пользования                                                                                                                                                                                                              Областные средства (к.с.015012521)  и местный бюджет (к.с. 015012420)</t>
  </si>
  <si>
    <t>6.6. Расчет (обоснование) расходов на  оплату прочих работ,услуг</t>
  </si>
  <si>
    <t>1. Расчеты (обоснования) выплат персоналу (строка 2100)</t>
  </si>
  <si>
    <t>Зарплата  учителей и обсл.пер</t>
  </si>
  <si>
    <t>в Ф</t>
  </si>
  <si>
    <r>
      <t xml:space="preserve">  (к.с.01501420</t>
    </r>
    <r>
      <rPr>
        <b/>
        <u/>
        <sz val="11"/>
        <rFont val="Times New Roman"/>
        <family val="1"/>
        <charset val="204"/>
      </rPr>
      <t>;</t>
    </r>
    <r>
      <rPr>
        <b/>
        <sz val="11"/>
        <rFont val="Times New Roman"/>
        <family val="1"/>
        <charset val="204"/>
      </rPr>
      <t xml:space="preserve">   015012521;015012522)  </t>
    </r>
  </si>
  <si>
    <t>4.1</t>
  </si>
  <si>
    <t xml:space="preserve">  Расчеты (обоснования) плановых показателей по поступлениям</t>
  </si>
  <si>
    <t>2.3 Доходы от компенсации затрат</t>
  </si>
  <si>
    <t xml:space="preserve">    </t>
  </si>
  <si>
    <t xml:space="preserve"> 31-555</t>
  </si>
  <si>
    <t xml:space="preserve">     Котова В.Н. </t>
  </si>
  <si>
    <t>___________</t>
  </si>
  <si>
    <t xml:space="preserve">          Субсидия 015112034</t>
  </si>
  <si>
    <t xml:space="preserve">                                                                      Субсидия 015112035</t>
  </si>
  <si>
    <t xml:space="preserve">                                                                     Субсидия 015112103</t>
  </si>
  <si>
    <t xml:space="preserve">                                                                                                               Субсидия 015112042</t>
  </si>
  <si>
    <t>152</t>
  </si>
  <si>
    <t>162</t>
  </si>
  <si>
    <t>266</t>
  </si>
  <si>
    <t>211</t>
  </si>
  <si>
    <t>213</t>
  </si>
  <si>
    <t>296</t>
  </si>
  <si>
    <t>291</t>
  </si>
  <si>
    <t>292</t>
  </si>
  <si>
    <t>293</t>
  </si>
  <si>
    <t>295</t>
  </si>
  <si>
    <t>221</t>
  </si>
  <si>
    <t>222</t>
  </si>
  <si>
    <t>223</t>
  </si>
  <si>
    <t>225</t>
  </si>
  <si>
    <t>226</t>
  </si>
  <si>
    <t>228</t>
  </si>
  <si>
    <t>310</t>
  </si>
  <si>
    <t>344</t>
  </si>
  <si>
    <t>356</t>
  </si>
  <si>
    <t>349</t>
  </si>
  <si>
    <t>346</t>
  </si>
  <si>
    <t>342</t>
  </si>
  <si>
    <t>155</t>
  </si>
  <si>
    <t>121</t>
  </si>
  <si>
    <t>135</t>
  </si>
  <si>
    <r>
      <t>функции и полномочия учредителя</t>
    </r>
    <r>
      <rPr>
        <u/>
        <sz val="12"/>
        <color theme="1"/>
        <rFont val="Times New Roman"/>
        <family val="1"/>
        <charset val="204"/>
      </rPr>
      <t>: Комитет по образованию администрации МО "Всеволожский муниципальный район" Ленинградской ообласти</t>
    </r>
  </si>
  <si>
    <r>
      <t>Учреждение:</t>
    </r>
    <r>
      <rPr>
        <u/>
        <sz val="12"/>
        <color theme="1"/>
        <rFont val="Times New Roman"/>
        <family val="1"/>
        <charset val="204"/>
      </rPr>
      <t xml:space="preserve"> Муниципальное общеобразовательное учреждение  " Лицей №1" г.Всеволожска 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</si>
</sst>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0">
    <xf numFmtId="0" fontId="0" fillId="0" borderId="0" xfId="0"/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4" fillId="0" borderId="0" xfId="0" applyFont="1"/>
    <xf numFmtId="49" fontId="1" fillId="0" borderId="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4" fontId="2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 wrapText="1" indent="1"/>
    </xf>
    <xf numFmtId="0" fontId="7" fillId="0" borderId="20" xfId="0" applyNumberFormat="1" applyFont="1" applyBorder="1" applyAlignment="1">
      <alignment horizontal="left" wrapText="1" indent="2"/>
    </xf>
    <xf numFmtId="0" fontId="7" fillId="0" borderId="20" xfId="0" applyNumberFormat="1" applyFont="1" applyBorder="1" applyAlignment="1">
      <alignment horizontal="left" wrapText="1" indent="3"/>
    </xf>
    <xf numFmtId="0" fontId="7" fillId="0" borderId="20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wrapText="1" indent="4"/>
    </xf>
    <xf numFmtId="0" fontId="7" fillId="0" borderId="10" xfId="0" applyNumberFormat="1" applyFont="1" applyBorder="1" applyAlignment="1">
      <alignment horizontal="left" wrapText="1" indent="4"/>
    </xf>
    <xf numFmtId="4" fontId="4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/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7" fillId="0" borderId="1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left"/>
    </xf>
    <xf numFmtId="0" fontId="1" fillId="0" borderId="46" xfId="0" applyNumberFormat="1" applyFont="1" applyFill="1" applyBorder="1" applyAlignment="1">
      <alignment horizontal="left"/>
    </xf>
    <xf numFmtId="0" fontId="1" fillId="0" borderId="47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8" fillId="0" borderId="48" xfId="0" applyNumberFormat="1" applyFont="1" applyFill="1" applyBorder="1" applyAlignment="1">
      <alignment horizontal="left" vertical="center"/>
    </xf>
    <xf numFmtId="0" fontId="8" fillId="0" borderId="4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/>
    </xf>
    <xf numFmtId="0" fontId="8" fillId="0" borderId="54" xfId="0" applyNumberFormat="1" applyFont="1" applyFill="1" applyBorder="1" applyAlignment="1">
      <alignment horizontal="left" vertical="center"/>
    </xf>
    <xf numFmtId="0" fontId="8" fillId="0" borderId="55" xfId="0" applyNumberFormat="1" applyFont="1" applyFill="1" applyBorder="1" applyAlignment="1">
      <alignment horizontal="left" vertical="center"/>
    </xf>
    <xf numFmtId="0" fontId="8" fillId="0" borderId="56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18" fillId="0" borderId="40" xfId="0" applyFont="1" applyFill="1" applyBorder="1" applyAlignment="1"/>
    <xf numFmtId="49" fontId="10" fillId="0" borderId="42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20" xfId="0" applyNumberFormat="1" applyFont="1" applyFill="1" applyBorder="1" applyAlignment="1">
      <alignment horizontal="left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left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/>
    </xf>
    <xf numFmtId="4" fontId="14" fillId="0" borderId="0" xfId="0" applyNumberFormat="1" applyFont="1" applyFill="1"/>
    <xf numFmtId="0" fontId="10" fillId="0" borderId="20" xfId="0" applyNumberFormat="1" applyFont="1" applyFill="1" applyBorder="1" applyAlignment="1">
      <alignment horizontal="left" wrapText="1" indent="1"/>
    </xf>
    <xf numFmtId="49" fontId="10" fillId="0" borderId="28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left" indent="2"/>
    </xf>
    <xf numFmtId="49" fontId="10" fillId="0" borderId="14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indent="2"/>
    </xf>
    <xf numFmtId="0" fontId="10" fillId="0" borderId="10" xfId="0" applyNumberFormat="1" applyFont="1" applyFill="1" applyBorder="1" applyAlignment="1">
      <alignment horizontal="left" indent="2"/>
    </xf>
    <xf numFmtId="49" fontId="10" fillId="0" borderId="17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 indent="1"/>
    </xf>
    <xf numFmtId="4" fontId="19" fillId="0" borderId="33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/>
    <xf numFmtId="0" fontId="10" fillId="0" borderId="20" xfId="0" applyNumberFormat="1" applyFont="1" applyFill="1" applyBorder="1" applyAlignment="1">
      <alignment horizontal="left" vertical="center" wrapText="1" indent="3"/>
    </xf>
    <xf numFmtId="49" fontId="10" fillId="0" borderId="1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 indent="3"/>
    </xf>
    <xf numFmtId="0" fontId="14" fillId="0" borderId="25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indent="2"/>
    </xf>
    <xf numFmtId="49" fontId="14" fillId="0" borderId="3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wrapText="1" indent="3"/>
    </xf>
    <xf numFmtId="49" fontId="10" fillId="0" borderId="34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indent="3"/>
    </xf>
    <xf numFmtId="49" fontId="14" fillId="0" borderId="2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left" indent="3"/>
    </xf>
    <xf numFmtId="0" fontId="14" fillId="0" borderId="26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wrapText="1" indent="2"/>
    </xf>
    <xf numFmtId="49" fontId="14" fillId="0" borderId="5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wrapText="1" indent="4"/>
    </xf>
    <xf numFmtId="0" fontId="10" fillId="0" borderId="8" xfId="0" applyNumberFormat="1" applyFont="1" applyFill="1" applyBorder="1" applyAlignment="1">
      <alignment horizontal="left" wrapText="1" indent="3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left"/>
    </xf>
    <xf numFmtId="0" fontId="10" fillId="0" borderId="36" xfId="0" applyNumberFormat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10" fillId="0" borderId="32" xfId="0" applyNumberFormat="1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0" fillId="0" borderId="32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10" fillId="0" borderId="32" xfId="0" applyNumberFormat="1" applyFont="1" applyFill="1" applyBorder="1" applyAlignment="1">
      <alignment horizontal="left" wrapText="1" indent="3"/>
    </xf>
    <xf numFmtId="0" fontId="15" fillId="0" borderId="36" xfId="0" applyFont="1" applyFill="1" applyBorder="1" applyAlignment="1">
      <alignment horizontal="left" wrapText="1" indent="3"/>
    </xf>
    <xf numFmtId="0" fontId="15" fillId="0" borderId="33" xfId="0" applyFont="1" applyFill="1" applyBorder="1" applyAlignment="1">
      <alignment horizontal="left" wrapText="1" indent="3"/>
    </xf>
    <xf numFmtId="4" fontId="19" fillId="0" borderId="20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19" fillId="0" borderId="4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62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4" fontId="19" fillId="0" borderId="59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41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left" vertical="center"/>
    </xf>
    <xf numFmtId="0" fontId="10" fillId="0" borderId="33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/>
    </xf>
    <xf numFmtId="0" fontId="10" fillId="0" borderId="33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center" wrapText="1"/>
    </xf>
    <xf numFmtId="4" fontId="1" fillId="0" borderId="45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50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53" xfId="0" applyNumberFormat="1" applyFont="1" applyFill="1" applyBorder="1" applyAlignment="1">
      <alignment horizontal="center" vertical="top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top"/>
    </xf>
    <xf numFmtId="0" fontId="1" fillId="0" borderId="49" xfId="0" applyNumberFormat="1" applyFont="1" applyFill="1" applyBorder="1" applyAlignment="1">
      <alignment horizontal="center" vertical="top"/>
    </xf>
    <xf numFmtId="1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2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right" vertical="center" wrapText="1"/>
    </xf>
    <xf numFmtId="49" fontId="10" fillId="0" borderId="20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I184"/>
  <sheetViews>
    <sheetView topLeftCell="A145" zoomScale="70" zoomScaleNormal="70" workbookViewId="0">
      <selection activeCell="U76" sqref="U76"/>
    </sheetView>
  </sheetViews>
  <sheetFormatPr defaultColWidth="9.140625" defaultRowHeight="15.75"/>
  <cols>
    <col min="1" max="1" width="65" style="134" customWidth="1"/>
    <col min="2" max="3" width="9.140625" style="134"/>
    <col min="4" max="4" width="13.140625" style="134" customWidth="1"/>
    <col min="5" max="5" width="13.7109375" style="134" customWidth="1"/>
    <col min="6" max="6" width="21.140625" style="134" customWidth="1"/>
    <col min="7" max="7" width="11.7109375" style="134" hidden="1" customWidth="1"/>
    <col min="8" max="8" width="14" style="134" hidden="1" customWidth="1"/>
    <col min="9" max="9" width="9.140625" style="134"/>
    <col min="10" max="10" width="3" style="134" customWidth="1"/>
    <col min="11" max="12" width="9.140625" style="134"/>
    <col min="13" max="13" width="3.28515625" style="134" customWidth="1"/>
    <col min="14" max="14" width="9.140625" style="134"/>
    <col min="15" max="15" width="6.85546875" style="134" customWidth="1"/>
    <col min="16" max="16" width="3.85546875" style="134" customWidth="1"/>
    <col min="17" max="17" width="7.28515625" style="134" customWidth="1"/>
    <col min="18" max="18" width="16.140625" style="134" customWidth="1"/>
    <col min="19" max="19" width="0.28515625" style="134" hidden="1" customWidth="1"/>
    <col min="20" max="20" width="12.7109375" style="134" hidden="1" customWidth="1"/>
    <col min="21" max="21" width="16.85546875" style="134" bestFit="1" customWidth="1"/>
    <col min="22" max="16384" width="9.140625" style="134"/>
  </cols>
  <sheetData>
    <row r="5" spans="1:61">
      <c r="A5" s="133"/>
      <c r="L5" s="320" t="s">
        <v>169</v>
      </c>
      <c r="M5" s="320"/>
      <c r="N5" s="320"/>
      <c r="O5" s="320"/>
      <c r="P5" s="320"/>
      <c r="Q5" s="320"/>
      <c r="R5" s="320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</row>
    <row r="6" spans="1:61" ht="71.25" customHeight="1">
      <c r="A6" s="135"/>
      <c r="L6" s="321" t="s">
        <v>333</v>
      </c>
      <c r="M6" s="321"/>
      <c r="N6" s="321"/>
      <c r="O6" s="321"/>
      <c r="P6" s="321"/>
      <c r="Q6" s="321"/>
      <c r="R6" s="321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33"/>
    </row>
    <row r="7" spans="1:61">
      <c r="A7" s="136"/>
      <c r="B7" s="137"/>
      <c r="C7" s="137"/>
      <c r="D7" s="137"/>
      <c r="E7" s="137"/>
      <c r="F7" s="137"/>
      <c r="G7" s="137"/>
      <c r="H7" s="137"/>
      <c r="L7" s="322" t="s">
        <v>168</v>
      </c>
      <c r="M7" s="322"/>
      <c r="N7" s="322"/>
      <c r="O7" s="322"/>
      <c r="P7" s="322"/>
      <c r="Q7" s="322"/>
      <c r="R7" s="322"/>
    </row>
    <row r="8" spans="1:61">
      <c r="A8" s="138"/>
      <c r="L8" s="323" t="s">
        <v>336</v>
      </c>
      <c r="M8" s="323"/>
      <c r="N8" s="323"/>
      <c r="O8" s="323"/>
      <c r="P8" s="323"/>
      <c r="Q8" s="323"/>
      <c r="R8" s="323"/>
    </row>
    <row r="9" spans="1:61">
      <c r="A9" s="136"/>
      <c r="B9" s="137"/>
      <c r="C9" s="137"/>
      <c r="D9" s="137"/>
      <c r="E9" s="137"/>
      <c r="F9" s="137"/>
      <c r="G9" s="137"/>
      <c r="H9" s="137"/>
      <c r="L9" s="322" t="s">
        <v>332</v>
      </c>
      <c r="M9" s="322"/>
      <c r="N9" s="322"/>
      <c r="O9" s="322"/>
      <c r="P9" s="322"/>
      <c r="Q9" s="322"/>
      <c r="R9" s="322"/>
    </row>
    <row r="10" spans="1:61">
      <c r="A10" s="139"/>
      <c r="B10" s="140"/>
      <c r="C10" s="140"/>
      <c r="D10" s="140"/>
      <c r="E10" s="140"/>
      <c r="F10" s="140"/>
      <c r="G10" s="140"/>
      <c r="H10" s="140"/>
      <c r="L10" s="320" t="s">
        <v>170</v>
      </c>
      <c r="M10" s="320"/>
      <c r="N10" s="320"/>
      <c r="O10" s="320"/>
      <c r="P10" s="320"/>
      <c r="Q10" s="320"/>
      <c r="R10" s="320"/>
    </row>
    <row r="11" spans="1:61">
      <c r="A11" s="133"/>
    </row>
    <row r="12" spans="1:61">
      <c r="A12" s="313" t="s">
        <v>618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141"/>
      <c r="O12" s="141"/>
      <c r="P12" s="141"/>
      <c r="Q12" s="142"/>
      <c r="R12" s="133"/>
    </row>
    <row r="13" spans="1:61">
      <c r="A13" s="313" t="s">
        <v>587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141"/>
      <c r="O13" s="141"/>
      <c r="P13" s="141"/>
      <c r="Q13" s="143"/>
      <c r="R13" s="314" t="s">
        <v>159</v>
      </c>
    </row>
    <row r="14" spans="1:61" ht="16.5" thickBo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4"/>
      <c r="R14" s="315"/>
    </row>
    <row r="15" spans="1:61">
      <c r="A15" s="320" t="s">
        <v>586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16" t="s">
        <v>166</v>
      </c>
      <c r="O15" s="316"/>
      <c r="P15" s="316"/>
      <c r="Q15" s="317"/>
      <c r="R15" s="144" t="s">
        <v>588</v>
      </c>
    </row>
    <row r="16" spans="1:61">
      <c r="A16" s="134" t="s">
        <v>158</v>
      </c>
      <c r="N16" s="316" t="s">
        <v>164</v>
      </c>
      <c r="O16" s="316"/>
      <c r="P16" s="316"/>
      <c r="Q16" s="318"/>
      <c r="R16" s="145">
        <v>41391183</v>
      </c>
    </row>
    <row r="17" spans="1:18">
      <c r="A17" s="319" t="s">
        <v>661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6" t="s">
        <v>165</v>
      </c>
      <c r="O17" s="316"/>
      <c r="P17" s="316"/>
      <c r="Q17" s="318"/>
      <c r="R17" s="146" t="s">
        <v>334</v>
      </c>
    </row>
    <row r="18" spans="1:18">
      <c r="N18" s="316" t="s">
        <v>164</v>
      </c>
      <c r="O18" s="316"/>
      <c r="P18" s="316"/>
      <c r="Q18" s="318"/>
      <c r="R18" s="146" t="s">
        <v>583</v>
      </c>
    </row>
    <row r="19" spans="1:18">
      <c r="N19" s="316" t="s">
        <v>163</v>
      </c>
      <c r="O19" s="316"/>
      <c r="P19" s="316"/>
      <c r="Q19" s="318"/>
      <c r="R19" s="146" t="s">
        <v>490</v>
      </c>
    </row>
    <row r="20" spans="1:18">
      <c r="A20" s="319" t="s">
        <v>662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6" t="s">
        <v>162</v>
      </c>
      <c r="O20" s="316"/>
      <c r="P20" s="316"/>
      <c r="Q20" s="318"/>
      <c r="R20" s="146" t="s">
        <v>335</v>
      </c>
    </row>
    <row r="21" spans="1:18" ht="16.5" thickBot="1">
      <c r="A21" s="134" t="s">
        <v>157</v>
      </c>
      <c r="N21" s="316" t="s">
        <v>161</v>
      </c>
      <c r="O21" s="316"/>
      <c r="P21" s="316"/>
      <c r="Q21" s="318"/>
      <c r="R21" s="147" t="s">
        <v>160</v>
      </c>
    </row>
    <row r="23" spans="1:18">
      <c r="A23" s="313" t="s">
        <v>167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</row>
    <row r="25" spans="1:18" ht="15" customHeight="1">
      <c r="A25" s="300" t="s">
        <v>44</v>
      </c>
      <c r="B25" s="303" t="s">
        <v>46</v>
      </c>
      <c r="C25" s="298" t="s">
        <v>140</v>
      </c>
      <c r="D25" s="298" t="s">
        <v>142</v>
      </c>
      <c r="E25" s="298" t="s">
        <v>143</v>
      </c>
      <c r="F25" s="281" t="s">
        <v>144</v>
      </c>
      <c r="G25" s="298" t="s">
        <v>140</v>
      </c>
      <c r="H25" s="281" t="s">
        <v>145</v>
      </c>
      <c r="I25" s="284" t="s">
        <v>146</v>
      </c>
      <c r="J25" s="285"/>
      <c r="K25" s="285"/>
      <c r="L25" s="285"/>
      <c r="M25" s="285"/>
      <c r="N25" s="285"/>
      <c r="O25" s="285"/>
      <c r="P25" s="285"/>
      <c r="Q25" s="285"/>
      <c r="R25" s="286"/>
    </row>
    <row r="26" spans="1:18" ht="29.25" customHeight="1">
      <c r="A26" s="301"/>
      <c r="B26" s="304"/>
      <c r="C26" s="312"/>
      <c r="D26" s="312"/>
      <c r="E26" s="312"/>
      <c r="F26" s="282"/>
      <c r="G26" s="312"/>
      <c r="H26" s="282"/>
      <c r="I26" s="148" t="s">
        <v>147</v>
      </c>
      <c r="J26" s="149" t="s">
        <v>337</v>
      </c>
      <c r="K26" s="150" t="s">
        <v>148</v>
      </c>
      <c r="L26" s="148" t="s">
        <v>147</v>
      </c>
      <c r="M26" s="149" t="s">
        <v>338</v>
      </c>
      <c r="N26" s="150" t="s">
        <v>148</v>
      </c>
      <c r="O26" s="148" t="s">
        <v>147</v>
      </c>
      <c r="P26" s="149" t="s">
        <v>589</v>
      </c>
      <c r="Q26" s="150" t="s">
        <v>148</v>
      </c>
      <c r="R26" s="298" t="s">
        <v>149</v>
      </c>
    </row>
    <row r="27" spans="1:18" ht="30" customHeight="1">
      <c r="A27" s="302"/>
      <c r="B27" s="305"/>
      <c r="C27" s="299"/>
      <c r="D27" s="299"/>
      <c r="E27" s="299"/>
      <c r="F27" s="283"/>
      <c r="G27" s="299"/>
      <c r="H27" s="283"/>
      <c r="I27" s="295" t="s">
        <v>150</v>
      </c>
      <c r="J27" s="296"/>
      <c r="K27" s="296"/>
      <c r="L27" s="295" t="s">
        <v>151</v>
      </c>
      <c r="M27" s="296"/>
      <c r="N27" s="296"/>
      <c r="O27" s="295" t="s">
        <v>152</v>
      </c>
      <c r="P27" s="296"/>
      <c r="Q27" s="296"/>
      <c r="R27" s="299"/>
    </row>
    <row r="28" spans="1:18" s="155" customFormat="1" ht="16.5" thickBot="1">
      <c r="A28" s="151" t="s">
        <v>45</v>
      </c>
      <c r="B28" s="151" t="s">
        <v>47</v>
      </c>
      <c r="C28" s="152" t="s">
        <v>103</v>
      </c>
      <c r="D28" s="152" t="s">
        <v>141</v>
      </c>
      <c r="E28" s="153">
        <v>5</v>
      </c>
      <c r="F28" s="154">
        <v>6</v>
      </c>
      <c r="G28" s="152" t="s">
        <v>154</v>
      </c>
      <c r="H28" s="154">
        <v>7</v>
      </c>
      <c r="I28" s="291" t="s">
        <v>155</v>
      </c>
      <c r="J28" s="292"/>
      <c r="K28" s="292"/>
      <c r="L28" s="291" t="s">
        <v>156</v>
      </c>
      <c r="M28" s="292"/>
      <c r="N28" s="292"/>
      <c r="O28" s="291" t="s">
        <v>171</v>
      </c>
      <c r="P28" s="292"/>
      <c r="Q28" s="292"/>
      <c r="R28" s="152" t="s">
        <v>172</v>
      </c>
    </row>
    <row r="29" spans="1:18">
      <c r="A29" s="156" t="s">
        <v>339</v>
      </c>
      <c r="B29" s="157" t="s">
        <v>48</v>
      </c>
      <c r="C29" s="158" t="s">
        <v>104</v>
      </c>
      <c r="D29" s="158" t="s">
        <v>104</v>
      </c>
      <c r="E29" s="159"/>
      <c r="F29" s="160" t="s">
        <v>408</v>
      </c>
      <c r="G29" s="158" t="s">
        <v>104</v>
      </c>
      <c r="H29" s="161"/>
      <c r="I29" s="297">
        <f>SUM(I30:K34)</f>
        <v>188841.41</v>
      </c>
      <c r="J29" s="297"/>
      <c r="K29" s="297"/>
      <c r="L29" s="297">
        <f t="shared" ref="L29" si="0">SUM(L30:N33)</f>
        <v>0</v>
      </c>
      <c r="M29" s="297"/>
      <c r="N29" s="297"/>
      <c r="O29" s="297">
        <f t="shared" ref="O29" si="1">SUM(O30:Q33)</f>
        <v>0</v>
      </c>
      <c r="P29" s="297"/>
      <c r="Q29" s="297"/>
      <c r="R29" s="162">
        <v>0</v>
      </c>
    </row>
    <row r="30" spans="1:18" ht="18" customHeight="1">
      <c r="A30" s="156" t="s">
        <v>339</v>
      </c>
      <c r="B30" s="163" t="s">
        <v>48</v>
      </c>
      <c r="C30" s="164" t="s">
        <v>104</v>
      </c>
      <c r="D30" s="164" t="s">
        <v>104</v>
      </c>
      <c r="E30" s="165" t="s">
        <v>659</v>
      </c>
      <c r="F30" s="166" t="s">
        <v>406</v>
      </c>
      <c r="G30" s="164" t="s">
        <v>104</v>
      </c>
      <c r="H30" s="167">
        <v>121</v>
      </c>
      <c r="I30" s="248">
        <v>150230.94</v>
      </c>
      <c r="J30" s="248"/>
      <c r="K30" s="248"/>
      <c r="L30" s="248">
        <v>0</v>
      </c>
      <c r="M30" s="248"/>
      <c r="N30" s="248"/>
      <c r="O30" s="248">
        <v>0</v>
      </c>
      <c r="P30" s="248"/>
      <c r="Q30" s="248"/>
      <c r="R30" s="168">
        <v>0</v>
      </c>
    </row>
    <row r="31" spans="1:18" ht="18" customHeight="1">
      <c r="A31" s="156" t="s">
        <v>339</v>
      </c>
      <c r="B31" s="163" t="s">
        <v>48</v>
      </c>
      <c r="C31" s="164" t="s">
        <v>104</v>
      </c>
      <c r="D31" s="164" t="s">
        <v>104</v>
      </c>
      <c r="E31" s="165"/>
      <c r="F31" s="166" t="s">
        <v>406</v>
      </c>
      <c r="G31" s="164" t="s">
        <v>104</v>
      </c>
      <c r="H31" s="167">
        <v>131</v>
      </c>
      <c r="I31" s="248"/>
      <c r="J31" s="248"/>
      <c r="K31" s="248"/>
      <c r="L31" s="248">
        <v>0</v>
      </c>
      <c r="M31" s="248"/>
      <c r="N31" s="248"/>
      <c r="O31" s="248">
        <v>0</v>
      </c>
      <c r="P31" s="248"/>
      <c r="Q31" s="248"/>
      <c r="R31" s="168">
        <v>0</v>
      </c>
    </row>
    <row r="32" spans="1:18" ht="18" customHeight="1">
      <c r="A32" s="156" t="s">
        <v>339</v>
      </c>
      <c r="B32" s="163" t="s">
        <v>48</v>
      </c>
      <c r="C32" s="164" t="s">
        <v>104</v>
      </c>
      <c r="D32" s="164" t="s">
        <v>104</v>
      </c>
      <c r="E32" s="169"/>
      <c r="F32" s="170" t="s">
        <v>405</v>
      </c>
      <c r="G32" s="164" t="s">
        <v>104</v>
      </c>
      <c r="H32" s="167">
        <v>135</v>
      </c>
      <c r="I32" s="333"/>
      <c r="J32" s="333"/>
      <c r="K32" s="333"/>
      <c r="L32" s="275">
        <v>0</v>
      </c>
      <c r="M32" s="275"/>
      <c r="N32" s="275"/>
      <c r="O32" s="275">
        <v>0</v>
      </c>
      <c r="P32" s="275"/>
      <c r="Q32" s="275"/>
      <c r="R32" s="171">
        <v>0</v>
      </c>
    </row>
    <row r="33" spans="1:21" ht="18" customHeight="1">
      <c r="A33" s="156" t="s">
        <v>339</v>
      </c>
      <c r="B33" s="163" t="s">
        <v>48</v>
      </c>
      <c r="C33" s="164" t="s">
        <v>104</v>
      </c>
      <c r="D33" s="164" t="s">
        <v>104</v>
      </c>
      <c r="E33" s="169" t="s">
        <v>658</v>
      </c>
      <c r="F33" s="170" t="s">
        <v>405</v>
      </c>
      <c r="G33" s="164" t="s">
        <v>104</v>
      </c>
      <c r="H33" s="172">
        <v>155</v>
      </c>
      <c r="I33" s="248">
        <v>38610.47</v>
      </c>
      <c r="J33" s="248"/>
      <c r="K33" s="248"/>
      <c r="L33" s="275">
        <v>0</v>
      </c>
      <c r="M33" s="275"/>
      <c r="N33" s="275"/>
      <c r="O33" s="275">
        <v>0</v>
      </c>
      <c r="P33" s="275"/>
      <c r="Q33" s="275"/>
      <c r="R33" s="171">
        <v>0</v>
      </c>
    </row>
    <row r="34" spans="1:21" ht="18" customHeight="1">
      <c r="A34" s="156"/>
      <c r="B34" s="163"/>
      <c r="C34" s="164"/>
      <c r="D34" s="164"/>
      <c r="E34" s="173"/>
      <c r="F34" s="174"/>
      <c r="G34" s="164"/>
      <c r="H34" s="175"/>
      <c r="I34" s="248"/>
      <c r="J34" s="248"/>
      <c r="K34" s="248"/>
      <c r="L34" s="176"/>
      <c r="M34" s="176"/>
      <c r="N34" s="177"/>
      <c r="O34" s="178"/>
      <c r="P34" s="176"/>
      <c r="Q34" s="177"/>
      <c r="R34" s="171"/>
    </row>
    <row r="35" spans="1:21" ht="18" customHeight="1">
      <c r="A35" s="179" t="s">
        <v>0</v>
      </c>
      <c r="B35" s="180" t="s">
        <v>49</v>
      </c>
      <c r="C35" s="181" t="s">
        <v>104</v>
      </c>
      <c r="D35" s="182" t="s">
        <v>417</v>
      </c>
      <c r="E35" s="159"/>
      <c r="F35" s="160" t="s">
        <v>408</v>
      </c>
      <c r="G35" s="181" t="s">
        <v>104</v>
      </c>
      <c r="H35" s="183" t="s">
        <v>104</v>
      </c>
      <c r="I35" s="278">
        <f>I36+I53</f>
        <v>116901262</v>
      </c>
      <c r="J35" s="278"/>
      <c r="K35" s="278"/>
      <c r="L35" s="264">
        <f t="shared" ref="L35" si="2">L36+L53</f>
        <v>112901262</v>
      </c>
      <c r="M35" s="265"/>
      <c r="N35" s="266"/>
      <c r="O35" s="264">
        <f t="shared" ref="O35" si="3">O36+O53</f>
        <v>112901262</v>
      </c>
      <c r="P35" s="265"/>
      <c r="Q35" s="266"/>
      <c r="R35" s="184">
        <v>0</v>
      </c>
      <c r="S35" s="185"/>
      <c r="U35" s="185"/>
    </row>
    <row r="36" spans="1:21" ht="23.25" customHeight="1">
      <c r="A36" s="186" t="s">
        <v>1</v>
      </c>
      <c r="B36" s="187" t="s">
        <v>50</v>
      </c>
      <c r="C36" s="181" t="s">
        <v>104</v>
      </c>
      <c r="D36" s="182" t="s">
        <v>104</v>
      </c>
      <c r="E36" s="159"/>
      <c r="F36" s="160" t="s">
        <v>408</v>
      </c>
      <c r="G36" s="181" t="s">
        <v>104</v>
      </c>
      <c r="H36" s="188" t="s">
        <v>104</v>
      </c>
      <c r="I36" s="249">
        <f>I38+I39+I40+I42+I51+I41</f>
        <v>93816470</v>
      </c>
      <c r="J36" s="249"/>
      <c r="K36" s="249"/>
      <c r="L36" s="249">
        <f>L38+L39+L40+L42+L51+L41</f>
        <v>93816470</v>
      </c>
      <c r="M36" s="249"/>
      <c r="N36" s="249"/>
      <c r="O36" s="249">
        <f>O38+O39+O40+O42+O51+O41</f>
        <v>93816470</v>
      </c>
      <c r="P36" s="249"/>
      <c r="Q36" s="249"/>
      <c r="R36" s="168">
        <v>0</v>
      </c>
    </row>
    <row r="37" spans="1:21" ht="18" customHeight="1">
      <c r="A37" s="189" t="s">
        <v>341</v>
      </c>
      <c r="B37" s="190" t="s">
        <v>439</v>
      </c>
      <c r="C37" s="182" t="s">
        <v>104</v>
      </c>
      <c r="D37" s="182" t="s">
        <v>104</v>
      </c>
      <c r="E37" s="167" t="s">
        <v>104</v>
      </c>
      <c r="F37" s="191" t="s">
        <v>104</v>
      </c>
      <c r="G37" s="182" t="s">
        <v>104</v>
      </c>
      <c r="H37" s="167" t="s">
        <v>104</v>
      </c>
      <c r="I37" s="248"/>
      <c r="J37" s="248"/>
      <c r="K37" s="248"/>
      <c r="L37" s="250"/>
      <c r="M37" s="251"/>
      <c r="N37" s="252"/>
      <c r="O37" s="248"/>
      <c r="P37" s="248"/>
      <c r="Q37" s="248"/>
      <c r="R37" s="168">
        <v>0</v>
      </c>
    </row>
    <row r="38" spans="1:21" ht="18" customHeight="1">
      <c r="A38" s="192" t="s">
        <v>340</v>
      </c>
      <c r="B38" s="182" t="s">
        <v>439</v>
      </c>
      <c r="C38" s="164" t="s">
        <v>105</v>
      </c>
      <c r="D38" s="165" t="s">
        <v>659</v>
      </c>
      <c r="E38" s="165" t="s">
        <v>407</v>
      </c>
      <c r="F38" s="166" t="s">
        <v>406</v>
      </c>
      <c r="G38" s="182"/>
      <c r="H38" s="167">
        <v>121</v>
      </c>
      <c r="I38" s="250">
        <v>958000</v>
      </c>
      <c r="J38" s="251"/>
      <c r="K38" s="252"/>
      <c r="L38" s="250">
        <v>958000</v>
      </c>
      <c r="M38" s="251"/>
      <c r="N38" s="252"/>
      <c r="O38" s="250">
        <v>958000</v>
      </c>
      <c r="P38" s="251"/>
      <c r="Q38" s="252"/>
      <c r="R38" s="168">
        <v>0</v>
      </c>
      <c r="S38" s="133"/>
      <c r="T38" s="133"/>
      <c r="U38" s="133"/>
    </row>
    <row r="39" spans="1:21" ht="18" customHeight="1">
      <c r="A39" s="193" t="s">
        <v>410</v>
      </c>
      <c r="B39" s="194" t="s">
        <v>439</v>
      </c>
      <c r="C39" s="164" t="s">
        <v>106</v>
      </c>
      <c r="D39" s="165" t="s">
        <v>114</v>
      </c>
      <c r="E39" s="165" t="s">
        <v>407</v>
      </c>
      <c r="F39" s="166" t="s">
        <v>406</v>
      </c>
      <c r="G39" s="164"/>
      <c r="H39" s="195">
        <v>131</v>
      </c>
      <c r="I39" s="248">
        <v>600000</v>
      </c>
      <c r="J39" s="248"/>
      <c r="K39" s="248"/>
      <c r="L39" s="248">
        <v>600000</v>
      </c>
      <c r="M39" s="248"/>
      <c r="N39" s="248"/>
      <c r="O39" s="248">
        <v>600000</v>
      </c>
      <c r="P39" s="248"/>
      <c r="Q39" s="248"/>
      <c r="R39" s="171">
        <v>0</v>
      </c>
      <c r="S39" s="133"/>
      <c r="T39" s="133"/>
      <c r="U39" s="133"/>
    </row>
    <row r="40" spans="1:21" ht="18" customHeight="1">
      <c r="A40" s="193" t="s">
        <v>410</v>
      </c>
      <c r="B40" s="194" t="s">
        <v>439</v>
      </c>
      <c r="C40" s="164" t="s">
        <v>106</v>
      </c>
      <c r="D40" s="165" t="s">
        <v>660</v>
      </c>
      <c r="E40" s="165" t="s">
        <v>407</v>
      </c>
      <c r="F40" s="166" t="s">
        <v>405</v>
      </c>
      <c r="G40" s="164"/>
      <c r="H40" s="195">
        <v>135</v>
      </c>
      <c r="I40" s="250">
        <v>100000</v>
      </c>
      <c r="J40" s="251"/>
      <c r="K40" s="252"/>
      <c r="L40" s="250">
        <v>100000</v>
      </c>
      <c r="M40" s="251"/>
      <c r="N40" s="252"/>
      <c r="O40" s="250">
        <v>100000</v>
      </c>
      <c r="P40" s="251"/>
      <c r="Q40" s="252"/>
      <c r="R40" s="171">
        <v>0</v>
      </c>
      <c r="S40" s="133"/>
      <c r="T40" s="133"/>
      <c r="U40" s="133"/>
    </row>
    <row r="41" spans="1:21" ht="18" customHeight="1">
      <c r="A41" s="193" t="s">
        <v>410</v>
      </c>
      <c r="B41" s="194" t="s">
        <v>439</v>
      </c>
      <c r="C41" s="164" t="s">
        <v>107</v>
      </c>
      <c r="D41" s="165" t="s">
        <v>658</v>
      </c>
      <c r="E41" s="165" t="s">
        <v>407</v>
      </c>
      <c r="F41" s="166" t="s">
        <v>405</v>
      </c>
      <c r="G41" s="164"/>
      <c r="H41" s="195">
        <v>155</v>
      </c>
      <c r="I41" s="250">
        <v>342000</v>
      </c>
      <c r="J41" s="251"/>
      <c r="K41" s="252"/>
      <c r="L41" s="250">
        <v>342000</v>
      </c>
      <c r="M41" s="251"/>
      <c r="N41" s="252"/>
      <c r="O41" s="250">
        <v>342000</v>
      </c>
      <c r="P41" s="251"/>
      <c r="Q41" s="252"/>
      <c r="R41" s="171">
        <v>0</v>
      </c>
      <c r="S41" s="133"/>
      <c r="T41" s="133"/>
      <c r="U41" s="133"/>
    </row>
    <row r="42" spans="1:21" ht="18" customHeight="1">
      <c r="A42" s="196" t="s">
        <v>3</v>
      </c>
      <c r="B42" s="194" t="s">
        <v>51</v>
      </c>
      <c r="C42" s="164" t="s">
        <v>106</v>
      </c>
      <c r="D42" s="164" t="s">
        <v>106</v>
      </c>
      <c r="E42" s="159"/>
      <c r="F42" s="160" t="s">
        <v>408</v>
      </c>
      <c r="G42" s="164"/>
      <c r="H42" s="195"/>
      <c r="I42" s="269">
        <f>SUM(I43:K47)</f>
        <v>91816470</v>
      </c>
      <c r="J42" s="270"/>
      <c r="K42" s="270"/>
      <c r="L42" s="269">
        <f>SUM(L43:N47)</f>
        <v>91816470</v>
      </c>
      <c r="M42" s="270"/>
      <c r="N42" s="270"/>
      <c r="O42" s="269">
        <f>SUM(O43:Q47)</f>
        <v>91816470</v>
      </c>
      <c r="P42" s="270"/>
      <c r="Q42" s="270"/>
      <c r="R42" s="197">
        <f>SUM(R43:T45)</f>
        <v>0</v>
      </c>
      <c r="S42" s="198"/>
      <c r="T42" s="198"/>
      <c r="U42" s="133"/>
    </row>
    <row r="43" spans="1:21" ht="38.25" customHeight="1">
      <c r="A43" s="199" t="s">
        <v>433</v>
      </c>
      <c r="B43" s="200" t="s">
        <v>52</v>
      </c>
      <c r="C43" s="182" t="s">
        <v>106</v>
      </c>
      <c r="D43" s="182" t="s">
        <v>114</v>
      </c>
      <c r="E43" s="191" t="s">
        <v>414</v>
      </c>
      <c r="F43" s="201" t="s">
        <v>454</v>
      </c>
      <c r="G43" s="182"/>
      <c r="H43" s="202">
        <v>131</v>
      </c>
      <c r="I43" s="279">
        <v>11815680</v>
      </c>
      <c r="J43" s="280"/>
      <c r="K43" s="280"/>
      <c r="L43" s="279">
        <v>11815680</v>
      </c>
      <c r="M43" s="280"/>
      <c r="N43" s="280"/>
      <c r="O43" s="279">
        <v>11815680</v>
      </c>
      <c r="P43" s="280"/>
      <c r="Q43" s="280"/>
      <c r="R43" s="168">
        <v>0</v>
      </c>
      <c r="S43" s="133"/>
      <c r="T43" s="133"/>
      <c r="U43" s="133"/>
    </row>
    <row r="44" spans="1:21" ht="30" customHeight="1">
      <c r="A44" s="199" t="s">
        <v>384</v>
      </c>
      <c r="B44" s="200" t="s">
        <v>52</v>
      </c>
      <c r="C44" s="182" t="s">
        <v>106</v>
      </c>
      <c r="D44" s="182" t="s">
        <v>114</v>
      </c>
      <c r="E44" s="191" t="s">
        <v>415</v>
      </c>
      <c r="F44" s="201" t="s">
        <v>409</v>
      </c>
      <c r="G44" s="182"/>
      <c r="H44" s="202">
        <v>131</v>
      </c>
      <c r="I44" s="279">
        <v>59946590</v>
      </c>
      <c r="J44" s="280"/>
      <c r="K44" s="280"/>
      <c r="L44" s="279">
        <v>59946590</v>
      </c>
      <c r="M44" s="280"/>
      <c r="N44" s="280"/>
      <c r="O44" s="279">
        <v>59946590</v>
      </c>
      <c r="P44" s="280"/>
      <c r="Q44" s="280"/>
      <c r="R44" s="203">
        <v>0</v>
      </c>
    </row>
    <row r="45" spans="1:21" ht="31.5" customHeight="1">
      <c r="A45" s="199" t="s">
        <v>383</v>
      </c>
      <c r="B45" s="200" t="s">
        <v>52</v>
      </c>
      <c r="C45" s="182" t="s">
        <v>106</v>
      </c>
      <c r="D45" s="182" t="s">
        <v>114</v>
      </c>
      <c r="E45" s="191" t="s">
        <v>416</v>
      </c>
      <c r="F45" s="201" t="s">
        <v>455</v>
      </c>
      <c r="G45" s="182"/>
      <c r="H45" s="202">
        <v>131</v>
      </c>
      <c r="I45" s="279">
        <v>20054200</v>
      </c>
      <c r="J45" s="280"/>
      <c r="K45" s="280"/>
      <c r="L45" s="279">
        <v>20054200</v>
      </c>
      <c r="M45" s="280"/>
      <c r="N45" s="280"/>
      <c r="O45" s="279">
        <v>20054200</v>
      </c>
      <c r="P45" s="280"/>
      <c r="Q45" s="280"/>
      <c r="R45" s="203">
        <v>0</v>
      </c>
    </row>
    <row r="46" spans="1:21" ht="15" hidden="1" customHeight="1">
      <c r="A46" s="204"/>
      <c r="B46" s="194"/>
      <c r="C46" s="164"/>
      <c r="D46" s="164"/>
      <c r="E46" s="205" t="s">
        <v>104</v>
      </c>
      <c r="F46" s="206"/>
      <c r="G46" s="164"/>
      <c r="H46" s="195"/>
      <c r="I46" s="250"/>
      <c r="J46" s="251"/>
      <c r="K46" s="251"/>
      <c r="L46" s="250"/>
      <c r="M46" s="251"/>
      <c r="N46" s="251"/>
      <c r="O46" s="250"/>
      <c r="P46" s="251"/>
      <c r="Q46" s="251"/>
      <c r="R46" s="203">
        <v>0</v>
      </c>
    </row>
    <row r="47" spans="1:21" ht="1.5" hidden="1" customHeight="1">
      <c r="A47" s="204"/>
      <c r="B47" s="194"/>
      <c r="C47" s="164"/>
      <c r="D47" s="164"/>
      <c r="E47" s="205" t="s">
        <v>104</v>
      </c>
      <c r="F47" s="206"/>
      <c r="G47" s="164"/>
      <c r="H47" s="195"/>
      <c r="I47" s="250"/>
      <c r="J47" s="251"/>
      <c r="K47" s="251"/>
      <c r="L47" s="250"/>
      <c r="M47" s="251"/>
      <c r="N47" s="251"/>
      <c r="O47" s="250"/>
      <c r="P47" s="251"/>
      <c r="Q47" s="251"/>
      <c r="R47" s="203">
        <v>0</v>
      </c>
    </row>
    <row r="48" spans="1:21" ht="22.5" customHeight="1">
      <c r="A48" s="196" t="s">
        <v>4</v>
      </c>
      <c r="B48" s="194" t="s">
        <v>53</v>
      </c>
      <c r="C48" s="164"/>
      <c r="D48" s="164" t="s">
        <v>104</v>
      </c>
      <c r="E48" s="205" t="s">
        <v>104</v>
      </c>
      <c r="F48" s="206" t="s">
        <v>104</v>
      </c>
      <c r="G48" s="164"/>
      <c r="H48" s="195" t="s">
        <v>104</v>
      </c>
      <c r="I48" s="269">
        <f>SUM(I49)</f>
        <v>0</v>
      </c>
      <c r="J48" s="270"/>
      <c r="K48" s="270"/>
      <c r="L48" s="269">
        <f>SUM(L49)</f>
        <v>0</v>
      </c>
      <c r="M48" s="270"/>
      <c r="N48" s="270"/>
      <c r="O48" s="269">
        <f>SUM(O49)</f>
        <v>0</v>
      </c>
      <c r="P48" s="270"/>
      <c r="Q48" s="270"/>
      <c r="R48" s="207">
        <v>0</v>
      </c>
      <c r="U48" s="185">
        <f>I29+I35</f>
        <v>117090103.41</v>
      </c>
    </row>
    <row r="49" spans="1:19" ht="17.25" customHeight="1">
      <c r="A49" s="208" t="s">
        <v>2</v>
      </c>
      <c r="B49" s="307" t="s">
        <v>54</v>
      </c>
      <c r="C49" s="310"/>
      <c r="D49" s="310" t="s">
        <v>104</v>
      </c>
      <c r="E49" s="153" t="s">
        <v>104</v>
      </c>
      <c r="F49" s="209" t="s">
        <v>104</v>
      </c>
      <c r="G49" s="310"/>
      <c r="H49" s="154" t="s">
        <v>104</v>
      </c>
      <c r="I49" s="287">
        <v>0</v>
      </c>
      <c r="J49" s="288"/>
      <c r="K49" s="288"/>
      <c r="L49" s="287">
        <v>0</v>
      </c>
      <c r="M49" s="288"/>
      <c r="N49" s="288"/>
      <c r="O49" s="287">
        <v>0</v>
      </c>
      <c r="P49" s="288"/>
      <c r="Q49" s="288"/>
      <c r="R49" s="293">
        <v>0</v>
      </c>
    </row>
    <row r="50" spans="1:19" ht="0.75" customHeight="1">
      <c r="A50" s="193"/>
      <c r="B50" s="308"/>
      <c r="C50" s="311"/>
      <c r="D50" s="311"/>
      <c r="E50" s="205"/>
      <c r="F50" s="206"/>
      <c r="G50" s="311"/>
      <c r="H50" s="195"/>
      <c r="I50" s="289"/>
      <c r="J50" s="290"/>
      <c r="K50" s="290"/>
      <c r="L50" s="289"/>
      <c r="M50" s="290"/>
      <c r="N50" s="290"/>
      <c r="O50" s="289"/>
      <c r="P50" s="290"/>
      <c r="Q50" s="290"/>
      <c r="R50" s="294"/>
    </row>
    <row r="51" spans="1:19" ht="21.75" hidden="1" customHeight="1">
      <c r="A51" s="186" t="s">
        <v>5</v>
      </c>
      <c r="B51" s="200" t="s">
        <v>55</v>
      </c>
      <c r="C51" s="182"/>
      <c r="D51" s="182" t="s">
        <v>107</v>
      </c>
      <c r="E51" s="159" t="s">
        <v>407</v>
      </c>
      <c r="F51" s="160" t="s">
        <v>408</v>
      </c>
      <c r="G51" s="182"/>
      <c r="H51" s="202" t="s">
        <v>104</v>
      </c>
      <c r="I51" s="264">
        <f>SUM(I52)</f>
        <v>0</v>
      </c>
      <c r="J51" s="265"/>
      <c r="K51" s="265"/>
      <c r="L51" s="264">
        <f>SUM(L52)</f>
        <v>0</v>
      </c>
      <c r="M51" s="265"/>
      <c r="N51" s="265"/>
      <c r="O51" s="264">
        <f>SUM(O52)</f>
        <v>0</v>
      </c>
      <c r="P51" s="265"/>
      <c r="Q51" s="265"/>
      <c r="R51" s="203">
        <v>0</v>
      </c>
      <c r="S51" s="185"/>
    </row>
    <row r="52" spans="1:19" ht="22.5" hidden="1" customHeight="1">
      <c r="A52" s="210" t="s">
        <v>425</v>
      </c>
      <c r="B52" s="211" t="s">
        <v>342</v>
      </c>
      <c r="C52" s="182"/>
      <c r="D52" s="182" t="s">
        <v>107</v>
      </c>
      <c r="E52" s="165" t="s">
        <v>407</v>
      </c>
      <c r="F52" s="166" t="s">
        <v>405</v>
      </c>
      <c r="G52" s="182"/>
      <c r="H52" s="167"/>
      <c r="I52" s="248"/>
      <c r="J52" s="248"/>
      <c r="K52" s="248"/>
      <c r="L52" s="248"/>
      <c r="M52" s="248"/>
      <c r="N52" s="248"/>
      <c r="O52" s="248"/>
      <c r="P52" s="248"/>
      <c r="Q52" s="248"/>
      <c r="R52" s="212">
        <v>0</v>
      </c>
      <c r="S52" s="185"/>
    </row>
    <row r="53" spans="1:19" ht="18" customHeight="1">
      <c r="A53" s="186" t="s">
        <v>6</v>
      </c>
      <c r="B53" s="187" t="s">
        <v>56</v>
      </c>
      <c r="C53" s="182"/>
      <c r="D53" s="182"/>
      <c r="E53" s="159"/>
      <c r="F53" s="160" t="s">
        <v>408</v>
      </c>
      <c r="G53" s="182"/>
      <c r="H53" s="202" t="s">
        <v>104</v>
      </c>
      <c r="I53" s="264">
        <f>SUM(I54:K63)</f>
        <v>23084792</v>
      </c>
      <c r="J53" s="265"/>
      <c r="K53" s="266"/>
      <c r="L53" s="264">
        <f t="shared" ref="L53" si="4">SUM(L54:N63)</f>
        <v>19084792</v>
      </c>
      <c r="M53" s="265"/>
      <c r="N53" s="266"/>
      <c r="O53" s="264">
        <f t="shared" ref="O53" si="5">SUM(O54:Q63)</f>
        <v>19084792</v>
      </c>
      <c r="P53" s="265"/>
      <c r="Q53" s="266"/>
      <c r="R53" s="203">
        <v>0</v>
      </c>
    </row>
    <row r="54" spans="1:19" ht="27.75" customHeight="1">
      <c r="A54" s="204" t="s">
        <v>426</v>
      </c>
      <c r="B54" s="182" t="s">
        <v>57</v>
      </c>
      <c r="C54" s="182" t="s">
        <v>107</v>
      </c>
      <c r="D54" s="182" t="s">
        <v>636</v>
      </c>
      <c r="E54" s="165" t="s">
        <v>491</v>
      </c>
      <c r="F54" s="166" t="s">
        <v>408</v>
      </c>
      <c r="G54" s="182"/>
      <c r="H54" s="167">
        <v>152</v>
      </c>
      <c r="I54" s="248">
        <v>793800</v>
      </c>
      <c r="J54" s="248"/>
      <c r="K54" s="248"/>
      <c r="L54" s="248">
        <v>793800</v>
      </c>
      <c r="M54" s="248"/>
      <c r="N54" s="248"/>
      <c r="O54" s="248">
        <v>793800</v>
      </c>
      <c r="P54" s="248"/>
      <c r="Q54" s="248"/>
      <c r="R54" s="207"/>
    </row>
    <row r="55" spans="1:19" ht="18" customHeight="1">
      <c r="A55" s="213" t="s">
        <v>424</v>
      </c>
      <c r="B55" s="182" t="s">
        <v>57</v>
      </c>
      <c r="C55" s="182" t="s">
        <v>107</v>
      </c>
      <c r="D55" s="182" t="s">
        <v>636</v>
      </c>
      <c r="E55" s="165" t="s">
        <v>492</v>
      </c>
      <c r="F55" s="174" t="s">
        <v>408</v>
      </c>
      <c r="G55" s="182"/>
      <c r="H55" s="167">
        <v>152</v>
      </c>
      <c r="I55" s="248">
        <v>132300</v>
      </c>
      <c r="J55" s="248"/>
      <c r="K55" s="248"/>
      <c r="L55" s="248">
        <v>132300</v>
      </c>
      <c r="M55" s="248"/>
      <c r="N55" s="248"/>
      <c r="O55" s="248">
        <v>132300</v>
      </c>
      <c r="P55" s="248"/>
      <c r="Q55" s="248"/>
      <c r="R55" s="207"/>
    </row>
    <row r="56" spans="1:19" ht="18" customHeight="1">
      <c r="A56" s="213" t="s">
        <v>424</v>
      </c>
      <c r="B56" s="182" t="s">
        <v>57</v>
      </c>
      <c r="C56" s="182" t="s">
        <v>107</v>
      </c>
      <c r="D56" s="182" t="s">
        <v>636</v>
      </c>
      <c r="E56" s="165" t="s">
        <v>411</v>
      </c>
      <c r="F56" s="166" t="s">
        <v>408</v>
      </c>
      <c r="G56" s="182"/>
      <c r="H56" s="167">
        <v>152</v>
      </c>
      <c r="I56" s="248">
        <v>5000</v>
      </c>
      <c r="J56" s="248"/>
      <c r="K56" s="248"/>
      <c r="L56" s="248">
        <v>5000</v>
      </c>
      <c r="M56" s="248"/>
      <c r="N56" s="248"/>
      <c r="O56" s="248">
        <v>5000</v>
      </c>
      <c r="P56" s="248"/>
      <c r="Q56" s="248"/>
      <c r="R56" s="207"/>
    </row>
    <row r="57" spans="1:19" ht="18" customHeight="1">
      <c r="A57" s="213" t="s">
        <v>424</v>
      </c>
      <c r="B57" s="182" t="s">
        <v>57</v>
      </c>
      <c r="C57" s="182" t="s">
        <v>107</v>
      </c>
      <c r="D57" s="182" t="s">
        <v>636</v>
      </c>
      <c r="E57" s="165" t="s">
        <v>585</v>
      </c>
      <c r="F57" s="166" t="s">
        <v>408</v>
      </c>
      <c r="G57" s="182"/>
      <c r="H57" s="167">
        <v>152</v>
      </c>
      <c r="I57" s="248">
        <v>3827880</v>
      </c>
      <c r="J57" s="248"/>
      <c r="K57" s="248"/>
      <c r="L57" s="248">
        <v>3827880</v>
      </c>
      <c r="M57" s="248"/>
      <c r="N57" s="248"/>
      <c r="O57" s="248">
        <v>3827880</v>
      </c>
      <c r="P57" s="248"/>
      <c r="Q57" s="248"/>
      <c r="R57" s="207"/>
    </row>
    <row r="58" spans="1:19" ht="18" customHeight="1">
      <c r="A58" s="213" t="s">
        <v>424</v>
      </c>
      <c r="B58" s="182" t="s">
        <v>57</v>
      </c>
      <c r="C58" s="182" t="s">
        <v>107</v>
      </c>
      <c r="D58" s="182" t="s">
        <v>636</v>
      </c>
      <c r="E58" s="173" t="s">
        <v>412</v>
      </c>
      <c r="F58" s="174" t="s">
        <v>408</v>
      </c>
      <c r="G58" s="182"/>
      <c r="H58" s="167">
        <v>152</v>
      </c>
      <c r="I58" s="248">
        <v>2445992</v>
      </c>
      <c r="J58" s="248"/>
      <c r="K58" s="248"/>
      <c r="L58" s="248">
        <v>2445992</v>
      </c>
      <c r="M58" s="248"/>
      <c r="N58" s="248"/>
      <c r="O58" s="248">
        <v>2445992</v>
      </c>
      <c r="P58" s="248"/>
      <c r="Q58" s="248"/>
      <c r="R58" s="207"/>
    </row>
    <row r="59" spans="1:19" ht="18" customHeight="1">
      <c r="A59" s="213" t="s">
        <v>424</v>
      </c>
      <c r="B59" s="182" t="s">
        <v>57</v>
      </c>
      <c r="C59" s="182" t="s">
        <v>107</v>
      </c>
      <c r="D59" s="182" t="s">
        <v>636</v>
      </c>
      <c r="E59" s="165" t="s">
        <v>584</v>
      </c>
      <c r="F59" s="166" t="s">
        <v>408</v>
      </c>
      <c r="G59" s="182"/>
      <c r="H59" s="167">
        <v>152</v>
      </c>
      <c r="I59" s="248">
        <v>11078400</v>
      </c>
      <c r="J59" s="248"/>
      <c r="K59" s="248"/>
      <c r="L59" s="248">
        <v>11078400</v>
      </c>
      <c r="M59" s="248"/>
      <c r="N59" s="248"/>
      <c r="O59" s="248">
        <v>11078400</v>
      </c>
      <c r="P59" s="248"/>
      <c r="Q59" s="248"/>
      <c r="R59" s="207"/>
    </row>
    <row r="60" spans="1:19" ht="18" customHeight="1">
      <c r="A60" s="213" t="s">
        <v>424</v>
      </c>
      <c r="B60" s="182" t="s">
        <v>57</v>
      </c>
      <c r="C60" s="182" t="s">
        <v>107</v>
      </c>
      <c r="D60" s="182" t="s">
        <v>636</v>
      </c>
      <c r="E60" s="165" t="s">
        <v>413</v>
      </c>
      <c r="F60" s="166" t="s">
        <v>408</v>
      </c>
      <c r="G60" s="182"/>
      <c r="H60" s="167">
        <v>152</v>
      </c>
      <c r="I60" s="248">
        <v>801420</v>
      </c>
      <c r="J60" s="248"/>
      <c r="K60" s="248"/>
      <c r="L60" s="248">
        <v>801420</v>
      </c>
      <c r="M60" s="248"/>
      <c r="N60" s="248"/>
      <c r="O60" s="248">
        <v>801420</v>
      </c>
      <c r="P60" s="248"/>
      <c r="Q60" s="248"/>
      <c r="R60" s="207"/>
      <c r="S60" s="185"/>
    </row>
    <row r="61" spans="1:19" ht="18" customHeight="1">
      <c r="A61" s="213" t="s">
        <v>424</v>
      </c>
      <c r="B61" s="182" t="s">
        <v>57</v>
      </c>
      <c r="C61" s="182" t="s">
        <v>107</v>
      </c>
      <c r="D61" s="182" t="s">
        <v>637</v>
      </c>
      <c r="E61" s="165" t="s">
        <v>616</v>
      </c>
      <c r="F61" s="166" t="s">
        <v>408</v>
      </c>
      <c r="G61" s="182"/>
      <c r="H61" s="167">
        <v>162</v>
      </c>
      <c r="I61" s="248">
        <v>4000000</v>
      </c>
      <c r="J61" s="248"/>
      <c r="K61" s="248"/>
      <c r="L61" s="248"/>
      <c r="M61" s="248"/>
      <c r="N61" s="248"/>
      <c r="O61" s="250"/>
      <c r="P61" s="251"/>
      <c r="Q61" s="252"/>
      <c r="R61" s="207"/>
      <c r="S61" s="185"/>
    </row>
    <row r="62" spans="1:19" ht="18" hidden="1" customHeight="1">
      <c r="A62" s="213" t="s">
        <v>424</v>
      </c>
      <c r="B62" s="182" t="s">
        <v>57</v>
      </c>
      <c r="C62" s="182" t="s">
        <v>108</v>
      </c>
      <c r="D62" s="182" t="s">
        <v>108</v>
      </c>
      <c r="E62" s="165" t="s">
        <v>575</v>
      </c>
      <c r="F62" s="166" t="s">
        <v>408</v>
      </c>
      <c r="G62" s="182" t="s">
        <v>108</v>
      </c>
      <c r="H62" s="167">
        <v>152</v>
      </c>
      <c r="I62" s="248"/>
      <c r="J62" s="248"/>
      <c r="K62" s="248"/>
      <c r="L62" s="248"/>
      <c r="M62" s="248"/>
      <c r="N62" s="248"/>
      <c r="O62" s="248"/>
      <c r="P62" s="248"/>
      <c r="Q62" s="248"/>
      <c r="R62" s="207"/>
    </row>
    <row r="63" spans="1:19" ht="19.5" customHeight="1" thickBot="1">
      <c r="A63" s="213"/>
      <c r="B63" s="182"/>
      <c r="C63" s="182"/>
      <c r="D63" s="182"/>
      <c r="E63" s="165"/>
      <c r="F63" s="166"/>
      <c r="G63" s="182"/>
      <c r="H63" s="167"/>
      <c r="I63" s="248"/>
      <c r="J63" s="248"/>
      <c r="K63" s="248"/>
      <c r="L63" s="248"/>
      <c r="M63" s="248"/>
      <c r="N63" s="248"/>
      <c r="O63" s="248"/>
      <c r="P63" s="248"/>
      <c r="Q63" s="248"/>
      <c r="R63" s="207"/>
      <c r="S63" s="185"/>
    </row>
    <row r="64" spans="1:19" ht="15" hidden="1" customHeight="1">
      <c r="A64" s="210"/>
      <c r="B64" s="163"/>
      <c r="C64" s="164"/>
      <c r="D64" s="164"/>
      <c r="E64" s="205"/>
      <c r="F64" s="214"/>
      <c r="G64" s="164"/>
      <c r="H64" s="205"/>
      <c r="I64" s="275"/>
      <c r="J64" s="275"/>
      <c r="K64" s="275"/>
      <c r="L64" s="275"/>
      <c r="M64" s="275"/>
      <c r="N64" s="275"/>
      <c r="O64" s="275"/>
      <c r="P64" s="275"/>
      <c r="Q64" s="275"/>
      <c r="R64" s="171"/>
    </row>
    <row r="65" spans="1:21" ht="15" hidden="1" customHeight="1" thickBot="1">
      <c r="A65" s="186" t="s">
        <v>7</v>
      </c>
      <c r="B65" s="187" t="s">
        <v>58</v>
      </c>
      <c r="C65" s="182"/>
      <c r="D65" s="182"/>
      <c r="E65" s="167"/>
      <c r="F65" s="191"/>
      <c r="G65" s="182"/>
      <c r="H65" s="167"/>
      <c r="I65" s="248"/>
      <c r="J65" s="248"/>
      <c r="K65" s="248"/>
      <c r="L65" s="248"/>
      <c r="M65" s="248"/>
      <c r="N65" s="248"/>
      <c r="O65" s="248"/>
      <c r="P65" s="248"/>
      <c r="Q65" s="248"/>
      <c r="R65" s="168"/>
    </row>
    <row r="66" spans="1:21" ht="14.25" hidden="1" customHeight="1" thickBot="1">
      <c r="A66" s="215" t="s">
        <v>2</v>
      </c>
      <c r="B66" s="306"/>
      <c r="C66" s="309"/>
      <c r="D66" s="309"/>
      <c r="E66" s="216"/>
      <c r="F66" s="217"/>
      <c r="G66" s="309"/>
      <c r="H66" s="218"/>
      <c r="I66" s="276"/>
      <c r="J66" s="277"/>
      <c r="K66" s="277"/>
      <c r="L66" s="276"/>
      <c r="M66" s="277"/>
      <c r="N66" s="277"/>
      <c r="O66" s="276"/>
      <c r="P66" s="277"/>
      <c r="Q66" s="277"/>
      <c r="R66" s="274"/>
    </row>
    <row r="67" spans="1:21" ht="6.75" hidden="1" customHeight="1">
      <c r="A67" s="215"/>
      <c r="B67" s="306"/>
      <c r="C67" s="309"/>
      <c r="D67" s="309"/>
      <c r="E67" s="216"/>
      <c r="F67" s="217"/>
      <c r="G67" s="309"/>
      <c r="H67" s="218"/>
      <c r="I67" s="276"/>
      <c r="J67" s="277"/>
      <c r="K67" s="277"/>
      <c r="L67" s="276"/>
      <c r="M67" s="277"/>
      <c r="N67" s="277"/>
      <c r="O67" s="276"/>
      <c r="P67" s="277"/>
      <c r="Q67" s="277"/>
      <c r="R67" s="274"/>
    </row>
    <row r="68" spans="1:21" ht="15" hidden="1" customHeight="1">
      <c r="A68" s="210"/>
      <c r="B68" s="187"/>
      <c r="C68" s="182"/>
      <c r="D68" s="182"/>
      <c r="E68" s="167"/>
      <c r="F68" s="191"/>
      <c r="G68" s="182"/>
      <c r="H68" s="167"/>
      <c r="I68" s="248"/>
      <c r="J68" s="248"/>
      <c r="K68" s="248"/>
      <c r="L68" s="248"/>
      <c r="M68" s="248"/>
      <c r="N68" s="248"/>
      <c r="O68" s="248"/>
      <c r="P68" s="248"/>
      <c r="Q68" s="248"/>
      <c r="R68" s="168"/>
    </row>
    <row r="69" spans="1:21" ht="15" hidden="1" customHeight="1" thickBot="1">
      <c r="A69" s="186" t="s">
        <v>38</v>
      </c>
      <c r="B69" s="187" t="s">
        <v>59</v>
      </c>
      <c r="C69" s="182" t="s">
        <v>104</v>
      </c>
      <c r="D69" s="182"/>
      <c r="E69" s="167"/>
      <c r="F69" s="191"/>
      <c r="G69" s="182" t="s">
        <v>104</v>
      </c>
      <c r="H69" s="167"/>
      <c r="I69" s="248"/>
      <c r="J69" s="248"/>
      <c r="K69" s="248"/>
      <c r="L69" s="248"/>
      <c r="M69" s="248"/>
      <c r="N69" s="248"/>
      <c r="O69" s="248"/>
      <c r="P69" s="248"/>
      <c r="Q69" s="248"/>
      <c r="R69" s="168"/>
    </row>
    <row r="70" spans="1:21" ht="15" hidden="1" customHeight="1" thickBot="1">
      <c r="A70" s="210" t="s">
        <v>8</v>
      </c>
      <c r="B70" s="187" t="s">
        <v>60</v>
      </c>
      <c r="C70" s="182" t="s">
        <v>109</v>
      </c>
      <c r="D70" s="182"/>
      <c r="E70" s="167"/>
      <c r="F70" s="191"/>
      <c r="G70" s="182" t="s">
        <v>109</v>
      </c>
      <c r="H70" s="167"/>
      <c r="I70" s="248"/>
      <c r="J70" s="248"/>
      <c r="K70" s="248"/>
      <c r="L70" s="248"/>
      <c r="M70" s="248"/>
      <c r="N70" s="248"/>
      <c r="O70" s="248"/>
      <c r="P70" s="248"/>
      <c r="Q70" s="248"/>
      <c r="R70" s="168" t="s">
        <v>104</v>
      </c>
    </row>
    <row r="71" spans="1:21" ht="15.75" hidden="1" customHeight="1" thickBot="1">
      <c r="A71" s="210"/>
      <c r="B71" s="211"/>
      <c r="C71" s="152"/>
      <c r="D71" s="152"/>
      <c r="E71" s="153"/>
      <c r="F71" s="219"/>
      <c r="G71" s="152"/>
      <c r="H71" s="153"/>
      <c r="I71" s="267"/>
      <c r="J71" s="267"/>
      <c r="K71" s="267"/>
      <c r="L71" s="267"/>
      <c r="M71" s="267"/>
      <c r="N71" s="267"/>
      <c r="O71" s="267"/>
      <c r="P71" s="267"/>
      <c r="Q71" s="267"/>
      <c r="R71" s="220"/>
    </row>
    <row r="72" spans="1:21" ht="18" customHeight="1">
      <c r="A72" s="179" t="s">
        <v>9</v>
      </c>
      <c r="B72" s="221" t="s">
        <v>61</v>
      </c>
      <c r="C72" s="222" t="s">
        <v>104</v>
      </c>
      <c r="D72" s="158" t="s">
        <v>104</v>
      </c>
      <c r="E72" s="223" t="s">
        <v>104</v>
      </c>
      <c r="F72" s="224" t="s">
        <v>104</v>
      </c>
      <c r="G72" s="222" t="s">
        <v>104</v>
      </c>
      <c r="H72" s="223" t="s">
        <v>104</v>
      </c>
      <c r="I72" s="268">
        <f>I73+I108+I110+I131</f>
        <v>116920103.41</v>
      </c>
      <c r="J72" s="268"/>
      <c r="K72" s="268"/>
      <c r="L72" s="268">
        <f t="shared" ref="L72" si="6">L73+L108+L110+L131</f>
        <v>112901262</v>
      </c>
      <c r="M72" s="268"/>
      <c r="N72" s="268"/>
      <c r="O72" s="268">
        <f t="shared" ref="O72" si="7">O73+O108+O110+O131</f>
        <v>112901262</v>
      </c>
      <c r="P72" s="268"/>
      <c r="Q72" s="268"/>
      <c r="R72" s="225" t="s">
        <v>104</v>
      </c>
      <c r="S72" s="185"/>
      <c r="U72" s="185">
        <f>I72</f>
        <v>116920103.41</v>
      </c>
    </row>
    <row r="73" spans="1:21" ht="24" customHeight="1">
      <c r="A73" s="226" t="s">
        <v>10</v>
      </c>
      <c r="B73" s="187" t="s">
        <v>62</v>
      </c>
      <c r="C73" s="182" t="s">
        <v>417</v>
      </c>
      <c r="D73" s="182" t="s">
        <v>417</v>
      </c>
      <c r="E73" s="219" t="s">
        <v>407</v>
      </c>
      <c r="F73" s="227" t="s">
        <v>408</v>
      </c>
      <c r="G73" s="182" t="s">
        <v>417</v>
      </c>
      <c r="H73" s="191" t="s">
        <v>417</v>
      </c>
      <c r="I73" s="249">
        <f>SUM(I74:K94)</f>
        <v>74911780</v>
      </c>
      <c r="J73" s="249"/>
      <c r="K73" s="249"/>
      <c r="L73" s="249">
        <f>SUM(L74:N94)</f>
        <v>74911780</v>
      </c>
      <c r="M73" s="249"/>
      <c r="N73" s="249"/>
      <c r="O73" s="249">
        <f>SUM(O74:Q94)</f>
        <v>74911780</v>
      </c>
      <c r="P73" s="249"/>
      <c r="Q73" s="249"/>
      <c r="R73" s="203" t="s">
        <v>104</v>
      </c>
    </row>
    <row r="74" spans="1:21" ht="27.75" hidden="1" customHeight="1">
      <c r="A74" s="253" t="s">
        <v>357</v>
      </c>
      <c r="B74" s="187" t="s">
        <v>63</v>
      </c>
      <c r="C74" s="182" t="s">
        <v>110</v>
      </c>
      <c r="D74" s="182" t="s">
        <v>104</v>
      </c>
      <c r="E74" s="167">
        <v>15012420</v>
      </c>
      <c r="F74" s="191" t="s">
        <v>343</v>
      </c>
      <c r="G74" s="182" t="s">
        <v>110</v>
      </c>
      <c r="H74" s="167">
        <v>211</v>
      </c>
      <c r="I74" s="248">
        <v>0</v>
      </c>
      <c r="J74" s="248"/>
      <c r="K74" s="248"/>
      <c r="L74" s="248">
        <v>0</v>
      </c>
      <c r="M74" s="248"/>
      <c r="N74" s="248"/>
      <c r="O74" s="248">
        <v>0</v>
      </c>
      <c r="P74" s="248"/>
      <c r="Q74" s="248"/>
      <c r="R74" s="203" t="s">
        <v>104</v>
      </c>
    </row>
    <row r="75" spans="1:21" ht="21.75" customHeight="1">
      <c r="A75" s="254"/>
      <c r="B75" s="187" t="s">
        <v>63</v>
      </c>
      <c r="C75" s="182" t="s">
        <v>110</v>
      </c>
      <c r="D75" s="182" t="s">
        <v>639</v>
      </c>
      <c r="E75" s="191" t="s">
        <v>415</v>
      </c>
      <c r="F75" s="191" t="s">
        <v>344</v>
      </c>
      <c r="G75" s="182" t="s">
        <v>110</v>
      </c>
      <c r="H75" s="167">
        <v>211</v>
      </c>
      <c r="I75" s="248">
        <v>42634063</v>
      </c>
      <c r="J75" s="248"/>
      <c r="K75" s="248"/>
      <c r="L75" s="248">
        <v>42634063</v>
      </c>
      <c r="M75" s="248"/>
      <c r="N75" s="248"/>
      <c r="O75" s="248">
        <v>42634063</v>
      </c>
      <c r="P75" s="248"/>
      <c r="Q75" s="248"/>
      <c r="R75" s="203" t="s">
        <v>104</v>
      </c>
      <c r="S75" s="185"/>
      <c r="U75" s="185">
        <f>U48-U72</f>
        <v>170000</v>
      </c>
    </row>
    <row r="76" spans="1:21" ht="15.75" customHeight="1">
      <c r="A76" s="254"/>
      <c r="B76" s="187" t="s">
        <v>63</v>
      </c>
      <c r="C76" s="182" t="s">
        <v>110</v>
      </c>
      <c r="D76" s="182" t="s">
        <v>639</v>
      </c>
      <c r="E76" s="191" t="s">
        <v>416</v>
      </c>
      <c r="F76" s="191" t="s">
        <v>344</v>
      </c>
      <c r="G76" s="182" t="s">
        <v>110</v>
      </c>
      <c r="H76" s="167">
        <v>211</v>
      </c>
      <c r="I76" s="248">
        <v>11046337</v>
      </c>
      <c r="J76" s="248"/>
      <c r="K76" s="248"/>
      <c r="L76" s="248">
        <v>11046337</v>
      </c>
      <c r="M76" s="248"/>
      <c r="N76" s="248"/>
      <c r="O76" s="248">
        <v>11046337</v>
      </c>
      <c r="P76" s="248"/>
      <c r="Q76" s="248"/>
      <c r="R76" s="203" t="s">
        <v>104</v>
      </c>
    </row>
    <row r="77" spans="1:21" ht="20.25" hidden="1" customHeight="1">
      <c r="A77" s="254"/>
      <c r="B77" s="187" t="s">
        <v>63</v>
      </c>
      <c r="C77" s="182"/>
      <c r="D77" s="182" t="s">
        <v>639</v>
      </c>
      <c r="E77" s="191"/>
      <c r="F77" s="166"/>
      <c r="G77" s="182"/>
      <c r="H77" s="167"/>
      <c r="I77" s="248"/>
      <c r="J77" s="248"/>
      <c r="K77" s="248"/>
      <c r="L77" s="248"/>
      <c r="M77" s="248"/>
      <c r="N77" s="248"/>
      <c r="O77" s="248"/>
      <c r="P77" s="248"/>
      <c r="Q77" s="248"/>
      <c r="R77" s="203"/>
    </row>
    <row r="78" spans="1:21" ht="20.25" customHeight="1">
      <c r="A78" s="254"/>
      <c r="B78" s="187" t="s">
        <v>63</v>
      </c>
      <c r="C78" s="182" t="s">
        <v>110</v>
      </c>
      <c r="D78" s="182" t="s">
        <v>639</v>
      </c>
      <c r="E78" s="191" t="s">
        <v>413</v>
      </c>
      <c r="F78" s="166" t="s">
        <v>408</v>
      </c>
      <c r="G78" s="182" t="s">
        <v>110</v>
      </c>
      <c r="H78" s="167">
        <v>211</v>
      </c>
      <c r="I78" s="248">
        <v>615530</v>
      </c>
      <c r="J78" s="248"/>
      <c r="K78" s="248"/>
      <c r="L78" s="248">
        <v>615530</v>
      </c>
      <c r="M78" s="248"/>
      <c r="N78" s="248"/>
      <c r="O78" s="248">
        <v>615530</v>
      </c>
      <c r="P78" s="248"/>
      <c r="Q78" s="248"/>
      <c r="R78" s="203"/>
      <c r="S78" s="185"/>
      <c r="T78" s="185"/>
    </row>
    <row r="79" spans="1:21" ht="20.25" customHeight="1">
      <c r="A79" s="254"/>
      <c r="B79" s="187" t="s">
        <v>63</v>
      </c>
      <c r="C79" s="182" t="s">
        <v>110</v>
      </c>
      <c r="D79" s="182" t="s">
        <v>639</v>
      </c>
      <c r="E79" s="191" t="s">
        <v>585</v>
      </c>
      <c r="F79" s="166" t="s">
        <v>408</v>
      </c>
      <c r="G79" s="182" t="s">
        <v>110</v>
      </c>
      <c r="H79" s="167">
        <v>211</v>
      </c>
      <c r="I79" s="248">
        <v>2940000</v>
      </c>
      <c r="J79" s="248"/>
      <c r="K79" s="248"/>
      <c r="L79" s="248">
        <v>2940000</v>
      </c>
      <c r="M79" s="248"/>
      <c r="N79" s="248"/>
      <c r="O79" s="248">
        <v>2940000</v>
      </c>
      <c r="P79" s="248"/>
      <c r="Q79" s="248"/>
      <c r="R79" s="203"/>
      <c r="U79" s="185"/>
    </row>
    <row r="80" spans="1:21" ht="20.25" customHeight="1">
      <c r="A80" s="255"/>
      <c r="B80" s="187" t="s">
        <v>63</v>
      </c>
      <c r="C80" s="182" t="s">
        <v>110</v>
      </c>
      <c r="D80" s="182" t="s">
        <v>639</v>
      </c>
      <c r="E80" s="191"/>
      <c r="F80" s="166" t="s">
        <v>476</v>
      </c>
      <c r="G80" s="182" t="s">
        <v>110</v>
      </c>
      <c r="H80" s="167">
        <v>211</v>
      </c>
      <c r="I80" s="248">
        <v>300000</v>
      </c>
      <c r="J80" s="248"/>
      <c r="K80" s="248"/>
      <c r="L80" s="248">
        <v>300000</v>
      </c>
      <c r="M80" s="248"/>
      <c r="N80" s="248"/>
      <c r="O80" s="248">
        <v>300000</v>
      </c>
      <c r="P80" s="248"/>
      <c r="Q80" s="248"/>
      <c r="R80" s="203"/>
      <c r="S80" s="185"/>
      <c r="T80" s="185"/>
    </row>
    <row r="81" spans="1:19" ht="18.75" customHeight="1">
      <c r="A81" s="330" t="s">
        <v>345</v>
      </c>
      <c r="B81" s="187" t="s">
        <v>63</v>
      </c>
      <c r="C81" s="182" t="s">
        <v>110</v>
      </c>
      <c r="D81" s="182" t="s">
        <v>638</v>
      </c>
      <c r="E81" s="191" t="s">
        <v>415</v>
      </c>
      <c r="F81" s="191" t="s">
        <v>346</v>
      </c>
      <c r="G81" s="182" t="s">
        <v>110</v>
      </c>
      <c r="H81" s="167">
        <v>266</v>
      </c>
      <c r="I81" s="248">
        <v>330000</v>
      </c>
      <c r="J81" s="248"/>
      <c r="K81" s="248"/>
      <c r="L81" s="248">
        <v>330000</v>
      </c>
      <c r="M81" s="248"/>
      <c r="N81" s="248"/>
      <c r="O81" s="248">
        <v>330000</v>
      </c>
      <c r="P81" s="248"/>
      <c r="Q81" s="248"/>
      <c r="R81" s="203" t="s">
        <v>104</v>
      </c>
      <c r="S81" s="185"/>
    </row>
    <row r="82" spans="1:19" ht="21" customHeight="1">
      <c r="A82" s="331"/>
      <c r="B82" s="187" t="s">
        <v>63</v>
      </c>
      <c r="C82" s="182" t="s">
        <v>110</v>
      </c>
      <c r="D82" s="182" t="s">
        <v>638</v>
      </c>
      <c r="E82" s="191" t="s">
        <v>416</v>
      </c>
      <c r="F82" s="191" t="s">
        <v>346</v>
      </c>
      <c r="G82" s="182" t="s">
        <v>110</v>
      </c>
      <c r="H82" s="167">
        <v>266</v>
      </c>
      <c r="I82" s="248">
        <v>50000</v>
      </c>
      <c r="J82" s="248"/>
      <c r="K82" s="248"/>
      <c r="L82" s="248">
        <v>50000</v>
      </c>
      <c r="M82" s="248"/>
      <c r="N82" s="248"/>
      <c r="O82" s="248">
        <v>50000</v>
      </c>
      <c r="P82" s="248"/>
      <c r="Q82" s="248"/>
      <c r="R82" s="203" t="s">
        <v>104</v>
      </c>
    </row>
    <row r="83" spans="1:19" ht="27.75" hidden="1" customHeight="1">
      <c r="A83" s="332"/>
      <c r="B83" s="187"/>
      <c r="C83" s="182"/>
      <c r="D83" s="182"/>
      <c r="E83" s="167"/>
      <c r="F83" s="191"/>
      <c r="G83" s="182"/>
      <c r="H83" s="167"/>
      <c r="I83" s="248"/>
      <c r="J83" s="248"/>
      <c r="K83" s="248"/>
      <c r="L83" s="248"/>
      <c r="M83" s="248"/>
      <c r="N83" s="248"/>
      <c r="O83" s="248"/>
      <c r="P83" s="248"/>
      <c r="Q83" s="248"/>
      <c r="R83" s="203" t="s">
        <v>104</v>
      </c>
    </row>
    <row r="84" spans="1:19" ht="17.25" customHeight="1">
      <c r="A84" s="210" t="s">
        <v>11</v>
      </c>
      <c r="B84" s="187" t="s">
        <v>65</v>
      </c>
      <c r="C84" s="182" t="s">
        <v>111</v>
      </c>
      <c r="D84" s="182" t="s">
        <v>104</v>
      </c>
      <c r="E84" s="167" t="s">
        <v>104</v>
      </c>
      <c r="F84" s="191" t="s">
        <v>104</v>
      </c>
      <c r="G84" s="182" t="s">
        <v>111</v>
      </c>
      <c r="H84" s="167" t="s">
        <v>104</v>
      </c>
      <c r="I84" s="248">
        <v>0</v>
      </c>
      <c r="J84" s="248"/>
      <c r="K84" s="248"/>
      <c r="L84" s="248">
        <v>0</v>
      </c>
      <c r="M84" s="248"/>
      <c r="N84" s="248"/>
      <c r="O84" s="248">
        <v>0</v>
      </c>
      <c r="P84" s="248"/>
      <c r="Q84" s="248"/>
      <c r="R84" s="203" t="s">
        <v>104</v>
      </c>
    </row>
    <row r="85" spans="1:19" ht="26.25" hidden="1" customHeight="1">
      <c r="A85" s="210" t="s">
        <v>12</v>
      </c>
      <c r="B85" s="187" t="s">
        <v>64</v>
      </c>
      <c r="C85" s="182" t="s">
        <v>112</v>
      </c>
      <c r="D85" s="182"/>
      <c r="E85" s="167" t="s">
        <v>104</v>
      </c>
      <c r="F85" s="191" t="s">
        <v>104</v>
      </c>
      <c r="G85" s="182" t="s">
        <v>112</v>
      </c>
      <c r="H85" s="167" t="s">
        <v>104</v>
      </c>
      <c r="I85" s="248">
        <v>0</v>
      </c>
      <c r="J85" s="248"/>
      <c r="K85" s="248"/>
      <c r="L85" s="248">
        <v>0</v>
      </c>
      <c r="M85" s="248"/>
      <c r="N85" s="248"/>
      <c r="O85" s="248">
        <v>0</v>
      </c>
      <c r="P85" s="248"/>
      <c r="Q85" s="248"/>
      <c r="R85" s="203" t="s">
        <v>104</v>
      </c>
    </row>
    <row r="86" spans="1:19" ht="27" hidden="1" customHeight="1">
      <c r="A86" s="210" t="s">
        <v>13</v>
      </c>
      <c r="B86" s="187" t="s">
        <v>65</v>
      </c>
      <c r="C86" s="182" t="s">
        <v>113</v>
      </c>
      <c r="D86" s="182"/>
      <c r="E86" s="167" t="s">
        <v>104</v>
      </c>
      <c r="F86" s="191" t="s">
        <v>104</v>
      </c>
      <c r="G86" s="182" t="s">
        <v>113</v>
      </c>
      <c r="H86" s="167" t="s">
        <v>104</v>
      </c>
      <c r="I86" s="248">
        <v>0</v>
      </c>
      <c r="J86" s="248"/>
      <c r="K86" s="248"/>
      <c r="L86" s="248">
        <v>0</v>
      </c>
      <c r="M86" s="248"/>
      <c r="N86" s="248"/>
      <c r="O86" s="248">
        <v>0</v>
      </c>
      <c r="P86" s="248"/>
      <c r="Q86" s="248"/>
      <c r="R86" s="203" t="s">
        <v>104</v>
      </c>
    </row>
    <row r="87" spans="1:19" ht="26.25" hidden="1" customHeight="1">
      <c r="A87" s="330" t="s">
        <v>347</v>
      </c>
      <c r="B87" s="187"/>
      <c r="C87" s="182"/>
      <c r="D87" s="182"/>
      <c r="E87" s="167"/>
      <c r="F87" s="191"/>
      <c r="G87" s="182"/>
      <c r="H87" s="167"/>
      <c r="I87" s="248"/>
      <c r="J87" s="248"/>
      <c r="K87" s="248"/>
      <c r="L87" s="248"/>
      <c r="M87" s="248"/>
      <c r="N87" s="248"/>
      <c r="O87" s="248"/>
      <c r="P87" s="248"/>
      <c r="Q87" s="248"/>
      <c r="R87" s="203"/>
    </row>
    <row r="88" spans="1:19" ht="15" hidden="1" customHeight="1">
      <c r="A88" s="331"/>
      <c r="B88" s="228" t="s">
        <v>67</v>
      </c>
      <c r="C88" s="229" t="s">
        <v>113</v>
      </c>
      <c r="D88" s="229"/>
      <c r="E88" s="216"/>
      <c r="F88" s="217"/>
      <c r="G88" s="229" t="s">
        <v>113</v>
      </c>
      <c r="H88" s="218"/>
      <c r="I88" s="276"/>
      <c r="J88" s="277"/>
      <c r="K88" s="277"/>
      <c r="L88" s="276"/>
      <c r="M88" s="277"/>
      <c r="N88" s="277"/>
      <c r="O88" s="276"/>
      <c r="P88" s="277"/>
      <c r="Q88" s="277"/>
      <c r="R88" s="230" t="s">
        <v>104</v>
      </c>
    </row>
    <row r="89" spans="1:19" ht="15" hidden="1" customHeight="1">
      <c r="A89" s="331"/>
      <c r="B89" s="187" t="s">
        <v>68</v>
      </c>
      <c r="C89" s="182" t="s">
        <v>114</v>
      </c>
      <c r="D89" s="182"/>
      <c r="E89" s="167"/>
      <c r="F89" s="191"/>
      <c r="G89" s="182" t="s">
        <v>114</v>
      </c>
      <c r="H89" s="167"/>
      <c r="I89" s="248"/>
      <c r="J89" s="248"/>
      <c r="K89" s="248"/>
      <c r="L89" s="248"/>
      <c r="M89" s="248"/>
      <c r="N89" s="248"/>
      <c r="O89" s="248"/>
      <c r="P89" s="248"/>
      <c r="Q89" s="248"/>
      <c r="R89" s="203" t="s">
        <v>104</v>
      </c>
    </row>
    <row r="90" spans="1:19" ht="15" hidden="1" customHeight="1">
      <c r="A90" s="331"/>
      <c r="B90" s="187" t="s">
        <v>69</v>
      </c>
      <c r="C90" s="182" t="s">
        <v>115</v>
      </c>
      <c r="D90" s="182"/>
      <c r="E90" s="167"/>
      <c r="F90" s="191"/>
      <c r="G90" s="182" t="s">
        <v>115</v>
      </c>
      <c r="H90" s="167"/>
      <c r="I90" s="248"/>
      <c r="J90" s="248"/>
      <c r="K90" s="248"/>
      <c r="L90" s="248"/>
      <c r="M90" s="248"/>
      <c r="N90" s="248"/>
      <c r="O90" s="248"/>
      <c r="P90" s="248"/>
      <c r="Q90" s="248"/>
      <c r="R90" s="203" t="s">
        <v>104</v>
      </c>
    </row>
    <row r="91" spans="1:19" ht="26.25" hidden="1" customHeight="1">
      <c r="A91" s="331"/>
      <c r="B91" s="187" t="s">
        <v>70</v>
      </c>
      <c r="C91" s="182" t="s">
        <v>116</v>
      </c>
      <c r="D91" s="182"/>
      <c r="E91" s="167"/>
      <c r="F91" s="191"/>
      <c r="G91" s="182" t="s">
        <v>116</v>
      </c>
      <c r="H91" s="167"/>
      <c r="I91" s="248"/>
      <c r="J91" s="248"/>
      <c r="K91" s="248"/>
      <c r="L91" s="248"/>
      <c r="M91" s="248"/>
      <c r="N91" s="248"/>
      <c r="O91" s="248"/>
      <c r="P91" s="248"/>
      <c r="Q91" s="248"/>
      <c r="R91" s="203" t="s">
        <v>104</v>
      </c>
    </row>
    <row r="92" spans="1:19" ht="15" hidden="1" customHeight="1">
      <c r="A92" s="331"/>
      <c r="B92" s="187" t="s">
        <v>71</v>
      </c>
      <c r="C92" s="182" t="s">
        <v>116</v>
      </c>
      <c r="D92" s="182"/>
      <c r="E92" s="167"/>
      <c r="F92" s="191"/>
      <c r="G92" s="182" t="s">
        <v>116</v>
      </c>
      <c r="H92" s="167"/>
      <c r="I92" s="248"/>
      <c r="J92" s="248"/>
      <c r="K92" s="248"/>
      <c r="L92" s="248"/>
      <c r="M92" s="248"/>
      <c r="N92" s="248"/>
      <c r="O92" s="248"/>
      <c r="P92" s="248"/>
      <c r="Q92" s="248"/>
      <c r="R92" s="203" t="s">
        <v>104</v>
      </c>
    </row>
    <row r="93" spans="1:19" ht="15" hidden="1" customHeight="1">
      <c r="A93" s="331"/>
      <c r="B93" s="187" t="s">
        <v>72</v>
      </c>
      <c r="C93" s="182" t="s">
        <v>116</v>
      </c>
      <c r="D93" s="182"/>
      <c r="E93" s="167"/>
      <c r="F93" s="191"/>
      <c r="G93" s="182" t="s">
        <v>116</v>
      </c>
      <c r="H93" s="167"/>
      <c r="I93" s="248"/>
      <c r="J93" s="248"/>
      <c r="K93" s="248"/>
      <c r="L93" s="248"/>
      <c r="M93" s="248"/>
      <c r="N93" s="248"/>
      <c r="O93" s="248"/>
      <c r="P93" s="248"/>
      <c r="Q93" s="248"/>
      <c r="R93" s="203" t="s">
        <v>104</v>
      </c>
    </row>
    <row r="94" spans="1:19" ht="18" customHeight="1">
      <c r="A94" s="331"/>
      <c r="B94" s="187" t="s">
        <v>66</v>
      </c>
      <c r="C94" s="182"/>
      <c r="D94" s="182"/>
      <c r="E94" s="159" t="s">
        <v>407</v>
      </c>
      <c r="F94" s="160" t="s">
        <v>408</v>
      </c>
      <c r="G94" s="182"/>
      <c r="H94" s="167"/>
      <c r="I94" s="249">
        <f>I95+I96+I100+I98+I99</f>
        <v>16995850</v>
      </c>
      <c r="J94" s="249"/>
      <c r="K94" s="249"/>
      <c r="L94" s="249">
        <f>L95+L96+L100+L98+L99</f>
        <v>16995850</v>
      </c>
      <c r="M94" s="249"/>
      <c r="N94" s="249"/>
      <c r="O94" s="249">
        <f>O95+O96+O100+O98+O99</f>
        <v>16995850</v>
      </c>
      <c r="P94" s="249"/>
      <c r="Q94" s="249"/>
      <c r="R94" s="203"/>
    </row>
    <row r="95" spans="1:19" ht="18" customHeight="1">
      <c r="A95" s="331"/>
      <c r="B95" s="187" t="s">
        <v>66</v>
      </c>
      <c r="C95" s="182" t="s">
        <v>113</v>
      </c>
      <c r="D95" s="182" t="s">
        <v>640</v>
      </c>
      <c r="E95" s="191" t="s">
        <v>415</v>
      </c>
      <c r="F95" s="191" t="s">
        <v>348</v>
      </c>
      <c r="G95" s="182" t="s">
        <v>113</v>
      </c>
      <c r="H95" s="167">
        <v>213</v>
      </c>
      <c r="I95" s="248">
        <f>12875487-I81</f>
        <v>12545487</v>
      </c>
      <c r="J95" s="248"/>
      <c r="K95" s="248"/>
      <c r="L95" s="248">
        <f>12875487-L81</f>
        <v>12545487</v>
      </c>
      <c r="M95" s="248"/>
      <c r="N95" s="248"/>
      <c r="O95" s="248">
        <f>12875487-O81</f>
        <v>12545487</v>
      </c>
      <c r="P95" s="248"/>
      <c r="Q95" s="248"/>
      <c r="R95" s="203" t="s">
        <v>104</v>
      </c>
    </row>
    <row r="96" spans="1:19" ht="15" customHeight="1">
      <c r="A96" s="331"/>
      <c r="B96" s="187" t="s">
        <v>66</v>
      </c>
      <c r="C96" s="182" t="s">
        <v>113</v>
      </c>
      <c r="D96" s="182" t="s">
        <v>640</v>
      </c>
      <c r="E96" s="191" t="s">
        <v>416</v>
      </c>
      <c r="F96" s="191" t="s">
        <v>348</v>
      </c>
      <c r="G96" s="182" t="s">
        <v>113</v>
      </c>
      <c r="H96" s="167">
        <v>213</v>
      </c>
      <c r="I96" s="248">
        <f>3335993-I82</f>
        <v>3285993</v>
      </c>
      <c r="J96" s="248"/>
      <c r="K96" s="248"/>
      <c r="L96" s="248">
        <f>3335993-L82</f>
        <v>3285993</v>
      </c>
      <c r="M96" s="248"/>
      <c r="N96" s="248"/>
      <c r="O96" s="248">
        <f>3335993-O82</f>
        <v>3285993</v>
      </c>
      <c r="P96" s="248"/>
      <c r="Q96" s="248"/>
      <c r="R96" s="203"/>
    </row>
    <row r="97" spans="1:21" ht="0.75" hidden="1" customHeight="1">
      <c r="A97" s="331"/>
      <c r="B97" s="187" t="s">
        <v>66</v>
      </c>
      <c r="C97" s="182"/>
      <c r="D97" s="182"/>
      <c r="E97" s="191"/>
      <c r="F97" s="166"/>
      <c r="G97" s="182"/>
      <c r="H97" s="167"/>
      <c r="I97" s="248"/>
      <c r="J97" s="248"/>
      <c r="K97" s="248"/>
      <c r="L97" s="248"/>
      <c r="M97" s="248"/>
      <c r="N97" s="248"/>
      <c r="O97" s="248"/>
      <c r="P97" s="248"/>
      <c r="Q97" s="248"/>
      <c r="R97" s="203"/>
    </row>
    <row r="98" spans="1:21" ht="18" customHeight="1">
      <c r="A98" s="331"/>
      <c r="B98" s="187" t="s">
        <v>66</v>
      </c>
      <c r="C98" s="182" t="s">
        <v>113</v>
      </c>
      <c r="D98" s="182" t="s">
        <v>640</v>
      </c>
      <c r="E98" s="191" t="s">
        <v>413</v>
      </c>
      <c r="F98" s="166" t="s">
        <v>408</v>
      </c>
      <c r="G98" s="182" t="s">
        <v>113</v>
      </c>
      <c r="H98" s="167">
        <v>213</v>
      </c>
      <c r="I98" s="248">
        <v>185890</v>
      </c>
      <c r="J98" s="248"/>
      <c r="K98" s="248"/>
      <c r="L98" s="248">
        <v>185890</v>
      </c>
      <c r="M98" s="248"/>
      <c r="N98" s="248"/>
      <c r="O98" s="248">
        <v>185890</v>
      </c>
      <c r="P98" s="248"/>
      <c r="Q98" s="248"/>
      <c r="R98" s="203"/>
    </row>
    <row r="99" spans="1:21" ht="18" customHeight="1">
      <c r="A99" s="331"/>
      <c r="B99" s="187" t="s">
        <v>66</v>
      </c>
      <c r="C99" s="182" t="s">
        <v>113</v>
      </c>
      <c r="D99" s="182" t="s">
        <v>640</v>
      </c>
      <c r="E99" s="191" t="s">
        <v>585</v>
      </c>
      <c r="F99" s="166" t="s">
        <v>408</v>
      </c>
      <c r="G99" s="182" t="s">
        <v>113</v>
      </c>
      <c r="H99" s="167">
        <v>213</v>
      </c>
      <c r="I99" s="248">
        <v>887880</v>
      </c>
      <c r="J99" s="248"/>
      <c r="K99" s="248"/>
      <c r="L99" s="248">
        <v>887880</v>
      </c>
      <c r="M99" s="248"/>
      <c r="N99" s="248"/>
      <c r="O99" s="248">
        <v>887880</v>
      </c>
      <c r="P99" s="248"/>
      <c r="Q99" s="248"/>
      <c r="R99" s="203"/>
    </row>
    <row r="100" spans="1:21" ht="17.25" customHeight="1">
      <c r="A100" s="332"/>
      <c r="B100" s="187" t="s">
        <v>66</v>
      </c>
      <c r="C100" s="182" t="s">
        <v>113</v>
      </c>
      <c r="D100" s="182" t="s">
        <v>640</v>
      </c>
      <c r="E100" s="191"/>
      <c r="F100" s="166" t="s">
        <v>477</v>
      </c>
      <c r="G100" s="182" t="s">
        <v>113</v>
      </c>
      <c r="H100" s="167">
        <v>213</v>
      </c>
      <c r="I100" s="248">
        <v>90600</v>
      </c>
      <c r="J100" s="248"/>
      <c r="K100" s="248"/>
      <c r="L100" s="248">
        <v>90600</v>
      </c>
      <c r="M100" s="248"/>
      <c r="N100" s="248"/>
      <c r="O100" s="248">
        <v>90600</v>
      </c>
      <c r="P100" s="248"/>
      <c r="Q100" s="248"/>
      <c r="R100" s="203" t="s">
        <v>104</v>
      </c>
    </row>
    <row r="101" spans="1:21" ht="18" hidden="1" customHeight="1">
      <c r="A101" s="186" t="s">
        <v>14</v>
      </c>
      <c r="B101" s="187" t="s">
        <v>73</v>
      </c>
      <c r="C101" s="182" t="s">
        <v>117</v>
      </c>
      <c r="D101" s="182"/>
      <c r="E101" s="167"/>
      <c r="F101" s="191"/>
      <c r="G101" s="182" t="s">
        <v>117</v>
      </c>
      <c r="H101" s="167"/>
      <c r="I101" s="248"/>
      <c r="J101" s="248"/>
      <c r="K101" s="248"/>
      <c r="L101" s="248"/>
      <c r="M101" s="248"/>
      <c r="N101" s="248"/>
      <c r="O101" s="248"/>
      <c r="P101" s="248"/>
      <c r="Q101" s="248"/>
      <c r="R101" s="203" t="s">
        <v>104</v>
      </c>
    </row>
    <row r="102" spans="1:21" ht="18" hidden="1" customHeight="1">
      <c r="A102" s="210" t="s">
        <v>15</v>
      </c>
      <c r="B102" s="187" t="s">
        <v>74</v>
      </c>
      <c r="C102" s="182" t="s">
        <v>118</v>
      </c>
      <c r="D102" s="182"/>
      <c r="E102" s="167"/>
      <c r="F102" s="191"/>
      <c r="G102" s="182" t="s">
        <v>118</v>
      </c>
      <c r="H102" s="167"/>
      <c r="I102" s="248"/>
      <c r="J102" s="248"/>
      <c r="K102" s="248"/>
      <c r="L102" s="248"/>
      <c r="M102" s="248"/>
      <c r="N102" s="248"/>
      <c r="O102" s="248"/>
      <c r="P102" s="248"/>
      <c r="Q102" s="248"/>
      <c r="R102" s="203" t="s">
        <v>104</v>
      </c>
    </row>
    <row r="103" spans="1:21" ht="18" hidden="1" customHeight="1">
      <c r="A103" s="231" t="s">
        <v>16</v>
      </c>
      <c r="B103" s="187" t="s">
        <v>75</v>
      </c>
      <c r="C103" s="182" t="s">
        <v>119</v>
      </c>
      <c r="D103" s="182"/>
      <c r="E103" s="167"/>
      <c r="F103" s="191"/>
      <c r="G103" s="182" t="s">
        <v>119</v>
      </c>
      <c r="H103" s="167"/>
      <c r="I103" s="248"/>
      <c r="J103" s="248"/>
      <c r="K103" s="248"/>
      <c r="L103" s="248"/>
      <c r="M103" s="248"/>
      <c r="N103" s="248"/>
      <c r="O103" s="248"/>
      <c r="P103" s="248"/>
      <c r="Q103" s="248"/>
      <c r="R103" s="203" t="s">
        <v>104</v>
      </c>
    </row>
    <row r="104" spans="1:21" ht="15" hidden="1" customHeight="1">
      <c r="A104" s="231"/>
      <c r="B104" s="187"/>
      <c r="C104" s="182"/>
      <c r="D104" s="182"/>
      <c r="E104" s="167"/>
      <c r="F104" s="191"/>
      <c r="G104" s="182"/>
      <c r="H104" s="167"/>
      <c r="I104" s="248"/>
      <c r="J104" s="248"/>
      <c r="K104" s="248"/>
      <c r="L104" s="248"/>
      <c r="M104" s="248"/>
      <c r="N104" s="248"/>
      <c r="O104" s="248"/>
      <c r="P104" s="248"/>
      <c r="Q104" s="248"/>
      <c r="R104" s="203"/>
    </row>
    <row r="105" spans="1:21" ht="18" hidden="1" customHeight="1">
      <c r="A105" s="210" t="s">
        <v>17</v>
      </c>
      <c r="B105" s="187" t="s">
        <v>76</v>
      </c>
      <c r="C105" s="182" t="s">
        <v>120</v>
      </c>
      <c r="D105" s="182"/>
      <c r="E105" s="167"/>
      <c r="F105" s="191"/>
      <c r="G105" s="182" t="s">
        <v>120</v>
      </c>
      <c r="H105" s="167"/>
      <c r="I105" s="248"/>
      <c r="J105" s="248"/>
      <c r="K105" s="248"/>
      <c r="L105" s="248"/>
      <c r="M105" s="248"/>
      <c r="N105" s="248"/>
      <c r="O105" s="248"/>
      <c r="P105" s="248"/>
      <c r="Q105" s="248"/>
      <c r="R105" s="203" t="s">
        <v>104</v>
      </c>
    </row>
    <row r="106" spans="1:21" ht="18" hidden="1" customHeight="1">
      <c r="A106" s="210" t="s">
        <v>18</v>
      </c>
      <c r="B106" s="187" t="s">
        <v>77</v>
      </c>
      <c r="C106" s="182" t="s">
        <v>121</v>
      </c>
      <c r="D106" s="182"/>
      <c r="E106" s="167"/>
      <c r="F106" s="191"/>
      <c r="G106" s="182" t="s">
        <v>121</v>
      </c>
      <c r="H106" s="167"/>
      <c r="I106" s="248"/>
      <c r="J106" s="248"/>
      <c r="K106" s="248"/>
      <c r="L106" s="248"/>
      <c r="M106" s="248"/>
      <c r="N106" s="248"/>
      <c r="O106" s="248"/>
      <c r="P106" s="248"/>
      <c r="Q106" s="248"/>
      <c r="R106" s="203" t="s">
        <v>104</v>
      </c>
    </row>
    <row r="107" spans="1:21" ht="18" hidden="1" customHeight="1">
      <c r="A107" s="210" t="s">
        <v>19</v>
      </c>
      <c r="B107" s="187" t="s">
        <v>78</v>
      </c>
      <c r="C107" s="182" t="s">
        <v>122</v>
      </c>
      <c r="D107" s="182"/>
      <c r="E107" s="167"/>
      <c r="F107" s="191"/>
      <c r="G107" s="182" t="s">
        <v>122</v>
      </c>
      <c r="H107" s="167"/>
      <c r="I107" s="248"/>
      <c r="J107" s="248"/>
      <c r="K107" s="248"/>
      <c r="L107" s="248"/>
      <c r="M107" s="248"/>
      <c r="N107" s="248"/>
      <c r="O107" s="248"/>
      <c r="P107" s="248"/>
      <c r="Q107" s="248"/>
      <c r="R107" s="203" t="s">
        <v>104</v>
      </c>
    </row>
    <row r="108" spans="1:21" ht="18" customHeight="1">
      <c r="A108" s="210" t="s">
        <v>422</v>
      </c>
      <c r="B108" s="187" t="s">
        <v>73</v>
      </c>
      <c r="C108" s="182"/>
      <c r="D108" s="182"/>
      <c r="E108" s="159" t="s">
        <v>407</v>
      </c>
      <c r="F108" s="160" t="s">
        <v>408</v>
      </c>
      <c r="G108" s="182"/>
      <c r="H108" s="167"/>
      <c r="I108" s="249">
        <f>I109</f>
        <v>5000</v>
      </c>
      <c r="J108" s="249"/>
      <c r="K108" s="249"/>
      <c r="L108" s="249">
        <f>L109</f>
        <v>5000</v>
      </c>
      <c r="M108" s="249"/>
      <c r="N108" s="249"/>
      <c r="O108" s="249">
        <f>O109</f>
        <v>5000</v>
      </c>
      <c r="P108" s="249"/>
      <c r="Q108" s="249"/>
      <c r="R108" s="203"/>
    </row>
    <row r="109" spans="1:21" ht="24" customHeight="1">
      <c r="A109" s="210" t="s">
        <v>423</v>
      </c>
      <c r="B109" s="187" t="s">
        <v>74</v>
      </c>
      <c r="C109" s="182" t="s">
        <v>120</v>
      </c>
      <c r="D109" s="182" t="s">
        <v>641</v>
      </c>
      <c r="E109" s="191" t="s">
        <v>411</v>
      </c>
      <c r="F109" s="166" t="s">
        <v>408</v>
      </c>
      <c r="G109" s="182" t="s">
        <v>120</v>
      </c>
      <c r="H109" s="167">
        <v>296</v>
      </c>
      <c r="I109" s="248">
        <v>5000</v>
      </c>
      <c r="J109" s="248"/>
      <c r="K109" s="248"/>
      <c r="L109" s="248">
        <v>5000</v>
      </c>
      <c r="M109" s="248"/>
      <c r="N109" s="248"/>
      <c r="O109" s="248">
        <v>5000</v>
      </c>
      <c r="P109" s="248"/>
      <c r="Q109" s="248"/>
      <c r="R109" s="203"/>
    </row>
    <row r="110" spans="1:21" ht="20.25" customHeight="1">
      <c r="A110" s="186" t="s">
        <v>20</v>
      </c>
      <c r="B110" s="187" t="s">
        <v>79</v>
      </c>
      <c r="C110" s="182" t="s">
        <v>123</v>
      </c>
      <c r="D110" s="182" t="s">
        <v>104</v>
      </c>
      <c r="E110" s="167" t="s">
        <v>104</v>
      </c>
      <c r="F110" s="191" t="s">
        <v>104</v>
      </c>
      <c r="G110" s="182" t="s">
        <v>123</v>
      </c>
      <c r="H110" s="167" t="s">
        <v>104</v>
      </c>
      <c r="I110" s="249">
        <f>SUM(I111:K130)</f>
        <v>1210600</v>
      </c>
      <c r="J110" s="249"/>
      <c r="K110" s="249"/>
      <c r="L110" s="249">
        <f>SUM(L111:N130)</f>
        <v>1210600</v>
      </c>
      <c r="M110" s="249"/>
      <c r="N110" s="249"/>
      <c r="O110" s="249">
        <f>SUM(O111:Q130)</f>
        <v>1210600</v>
      </c>
      <c r="P110" s="249"/>
      <c r="Q110" s="249"/>
      <c r="R110" s="203" t="s">
        <v>104</v>
      </c>
      <c r="U110" s="185"/>
    </row>
    <row r="111" spans="1:21" ht="25.5" customHeight="1">
      <c r="A111" s="210" t="s">
        <v>21</v>
      </c>
      <c r="B111" s="187" t="s">
        <v>80</v>
      </c>
      <c r="C111" s="182" t="s">
        <v>124</v>
      </c>
      <c r="D111" s="182" t="s">
        <v>642</v>
      </c>
      <c r="E111" s="191" t="s">
        <v>414</v>
      </c>
      <c r="F111" s="191" t="s">
        <v>349</v>
      </c>
      <c r="G111" s="182" t="s">
        <v>124</v>
      </c>
      <c r="H111" s="167">
        <v>291</v>
      </c>
      <c r="I111" s="248">
        <v>827600</v>
      </c>
      <c r="J111" s="248"/>
      <c r="K111" s="248"/>
      <c r="L111" s="248">
        <v>827600</v>
      </c>
      <c r="M111" s="248"/>
      <c r="N111" s="248"/>
      <c r="O111" s="248">
        <v>827600</v>
      </c>
      <c r="P111" s="248"/>
      <c r="Q111" s="248"/>
      <c r="R111" s="203" t="s">
        <v>104</v>
      </c>
    </row>
    <row r="112" spans="1:21" ht="25.5" customHeight="1">
      <c r="A112" s="232"/>
      <c r="B112" s="187" t="s">
        <v>80</v>
      </c>
      <c r="C112" s="182" t="s">
        <v>124</v>
      </c>
      <c r="D112" s="182" t="s">
        <v>642</v>
      </c>
      <c r="E112" s="191"/>
      <c r="F112" s="191" t="s">
        <v>478</v>
      </c>
      <c r="G112" s="182" t="s">
        <v>124</v>
      </c>
      <c r="H112" s="167">
        <v>291</v>
      </c>
      <c r="I112" s="248">
        <v>30000</v>
      </c>
      <c r="J112" s="248"/>
      <c r="K112" s="248"/>
      <c r="L112" s="248">
        <v>30000</v>
      </c>
      <c r="M112" s="248"/>
      <c r="N112" s="248"/>
      <c r="O112" s="248">
        <v>30000</v>
      </c>
      <c r="P112" s="248"/>
      <c r="Q112" s="248"/>
      <c r="R112" s="203"/>
      <c r="S112" s="185"/>
    </row>
    <row r="113" spans="1:19" ht="25.5" customHeight="1">
      <c r="A113" s="232"/>
      <c r="B113" s="187" t="s">
        <v>80</v>
      </c>
      <c r="C113" s="182" t="s">
        <v>125</v>
      </c>
      <c r="D113" s="182" t="s">
        <v>642</v>
      </c>
      <c r="E113" s="191"/>
      <c r="F113" s="191" t="s">
        <v>478</v>
      </c>
      <c r="G113" s="182" t="s">
        <v>125</v>
      </c>
      <c r="H113" s="167">
        <v>291</v>
      </c>
      <c r="I113" s="248">
        <v>3000</v>
      </c>
      <c r="J113" s="248"/>
      <c r="K113" s="248"/>
      <c r="L113" s="248">
        <v>3000</v>
      </c>
      <c r="M113" s="248"/>
      <c r="N113" s="248"/>
      <c r="O113" s="248">
        <v>3000</v>
      </c>
      <c r="P113" s="248"/>
      <c r="Q113" s="248"/>
      <c r="R113" s="203"/>
    </row>
    <row r="114" spans="1:19" ht="25.5" hidden="1" customHeight="1">
      <c r="A114" s="232"/>
      <c r="B114" s="187" t="s">
        <v>80</v>
      </c>
      <c r="C114" s="182"/>
      <c r="D114" s="182"/>
      <c r="E114" s="191"/>
      <c r="F114" s="191"/>
      <c r="G114" s="182"/>
      <c r="H114" s="167"/>
      <c r="I114" s="248"/>
      <c r="J114" s="248"/>
      <c r="K114" s="248"/>
      <c r="L114" s="248"/>
      <c r="M114" s="248"/>
      <c r="N114" s="248"/>
      <c r="O114" s="248"/>
      <c r="P114" s="248"/>
      <c r="Q114" s="248"/>
      <c r="R114" s="203"/>
    </row>
    <row r="115" spans="1:19" ht="25.5" customHeight="1">
      <c r="A115" s="232"/>
      <c r="B115" s="187" t="s">
        <v>81</v>
      </c>
      <c r="C115" s="182" t="s">
        <v>125</v>
      </c>
      <c r="D115" s="182" t="s">
        <v>643</v>
      </c>
      <c r="E115" s="191"/>
      <c r="F115" s="191" t="s">
        <v>419</v>
      </c>
      <c r="G115" s="182" t="s">
        <v>125</v>
      </c>
      <c r="H115" s="167">
        <v>292</v>
      </c>
      <c r="I115" s="248">
        <v>50000</v>
      </c>
      <c r="J115" s="248"/>
      <c r="K115" s="248"/>
      <c r="L115" s="248">
        <v>50000</v>
      </c>
      <c r="M115" s="248"/>
      <c r="N115" s="248"/>
      <c r="O115" s="248">
        <v>50000</v>
      </c>
      <c r="P115" s="248"/>
      <c r="Q115" s="248"/>
      <c r="R115" s="203"/>
    </row>
    <row r="116" spans="1:19" ht="17.25" customHeight="1">
      <c r="A116" s="261" t="s">
        <v>418</v>
      </c>
      <c r="B116" s="187" t="s">
        <v>81</v>
      </c>
      <c r="C116" s="182" t="s">
        <v>125</v>
      </c>
      <c r="D116" s="182" t="s">
        <v>644</v>
      </c>
      <c r="E116" s="159" t="s">
        <v>407</v>
      </c>
      <c r="F116" s="191" t="s">
        <v>479</v>
      </c>
      <c r="G116" s="182" t="s">
        <v>125</v>
      </c>
      <c r="H116" s="167">
        <v>293</v>
      </c>
      <c r="I116" s="248">
        <v>27000</v>
      </c>
      <c r="J116" s="248"/>
      <c r="K116" s="248"/>
      <c r="L116" s="248">
        <v>27000</v>
      </c>
      <c r="M116" s="248"/>
      <c r="N116" s="248"/>
      <c r="O116" s="248">
        <v>27000</v>
      </c>
      <c r="P116" s="248"/>
      <c r="Q116" s="248"/>
      <c r="R116" s="203" t="s">
        <v>104</v>
      </c>
      <c r="S116" s="185"/>
    </row>
    <row r="117" spans="1:19" ht="18.75" customHeight="1">
      <c r="A117" s="262"/>
      <c r="B117" s="187" t="s">
        <v>82</v>
      </c>
      <c r="C117" s="182" t="s">
        <v>126</v>
      </c>
      <c r="D117" s="182" t="s">
        <v>645</v>
      </c>
      <c r="E117" s="159" t="s">
        <v>407</v>
      </c>
      <c r="F117" s="191" t="s">
        <v>480</v>
      </c>
      <c r="G117" s="182" t="s">
        <v>126</v>
      </c>
      <c r="H117" s="167">
        <v>295</v>
      </c>
      <c r="I117" s="248">
        <v>58000</v>
      </c>
      <c r="J117" s="248"/>
      <c r="K117" s="248"/>
      <c r="L117" s="248">
        <v>58000</v>
      </c>
      <c r="M117" s="248"/>
      <c r="N117" s="248"/>
      <c r="O117" s="248">
        <v>58000</v>
      </c>
      <c r="P117" s="248"/>
      <c r="Q117" s="248"/>
      <c r="R117" s="203" t="s">
        <v>104</v>
      </c>
    </row>
    <row r="118" spans="1:19" ht="18.75" customHeight="1">
      <c r="A118" s="262"/>
      <c r="B118" s="187" t="s">
        <v>82</v>
      </c>
      <c r="C118" s="182" t="s">
        <v>126</v>
      </c>
      <c r="D118" s="182" t="s">
        <v>641</v>
      </c>
      <c r="E118" s="159" t="s">
        <v>407</v>
      </c>
      <c r="F118" s="191" t="s">
        <v>481</v>
      </c>
      <c r="G118" s="182" t="s">
        <v>126</v>
      </c>
      <c r="H118" s="167">
        <v>296</v>
      </c>
      <c r="I118" s="248">
        <v>60000</v>
      </c>
      <c r="J118" s="248"/>
      <c r="K118" s="248"/>
      <c r="L118" s="248">
        <v>60000</v>
      </c>
      <c r="M118" s="248"/>
      <c r="N118" s="248"/>
      <c r="O118" s="248">
        <v>60000</v>
      </c>
      <c r="P118" s="248"/>
      <c r="Q118" s="248"/>
      <c r="R118" s="203" t="s">
        <v>104</v>
      </c>
    </row>
    <row r="119" spans="1:19" ht="20.25" customHeight="1">
      <c r="A119" s="263"/>
      <c r="B119" s="187" t="s">
        <v>82</v>
      </c>
      <c r="C119" s="182" t="s">
        <v>134</v>
      </c>
      <c r="D119" s="182" t="s">
        <v>641</v>
      </c>
      <c r="E119" s="159" t="s">
        <v>407</v>
      </c>
      <c r="F119" s="191" t="s">
        <v>481</v>
      </c>
      <c r="G119" s="182" t="s">
        <v>134</v>
      </c>
      <c r="H119" s="167">
        <v>296</v>
      </c>
      <c r="I119" s="248">
        <v>45000</v>
      </c>
      <c r="J119" s="248"/>
      <c r="K119" s="248"/>
      <c r="L119" s="248">
        <v>45000</v>
      </c>
      <c r="M119" s="248"/>
      <c r="N119" s="248"/>
      <c r="O119" s="248">
        <v>45000</v>
      </c>
      <c r="P119" s="248"/>
      <c r="Q119" s="248"/>
      <c r="R119" s="203" t="s">
        <v>104</v>
      </c>
    </row>
    <row r="120" spans="1:19" ht="25.5" hidden="1" customHeight="1">
      <c r="A120" s="210" t="s">
        <v>22</v>
      </c>
      <c r="B120" s="187" t="s">
        <v>81</v>
      </c>
      <c r="C120" s="182" t="s">
        <v>125</v>
      </c>
      <c r="D120" s="182"/>
      <c r="E120" s="167"/>
      <c r="F120" s="191"/>
      <c r="G120" s="182" t="s">
        <v>125</v>
      </c>
      <c r="H120" s="167"/>
      <c r="I120" s="248"/>
      <c r="J120" s="248"/>
      <c r="K120" s="248"/>
      <c r="L120" s="248"/>
      <c r="M120" s="248"/>
      <c r="N120" s="248"/>
      <c r="O120" s="248"/>
      <c r="P120" s="248"/>
      <c r="Q120" s="248"/>
      <c r="R120" s="203" t="s">
        <v>104</v>
      </c>
    </row>
    <row r="121" spans="1:19" ht="15" hidden="1" customHeight="1">
      <c r="A121" s="210" t="s">
        <v>23</v>
      </c>
      <c r="B121" s="187" t="s">
        <v>82</v>
      </c>
      <c r="C121" s="182" t="s">
        <v>126</v>
      </c>
      <c r="D121" s="182"/>
      <c r="E121" s="167"/>
      <c r="F121" s="191"/>
      <c r="G121" s="182" t="s">
        <v>126</v>
      </c>
      <c r="H121" s="167"/>
      <c r="I121" s="248"/>
      <c r="J121" s="248"/>
      <c r="K121" s="248"/>
      <c r="L121" s="248"/>
      <c r="M121" s="248"/>
      <c r="N121" s="248"/>
      <c r="O121" s="248"/>
      <c r="P121" s="248"/>
      <c r="Q121" s="248"/>
      <c r="R121" s="203" t="s">
        <v>104</v>
      </c>
    </row>
    <row r="122" spans="1:19" ht="15" hidden="1" customHeight="1">
      <c r="A122" s="186" t="s">
        <v>24</v>
      </c>
      <c r="B122" s="187" t="s">
        <v>83</v>
      </c>
      <c r="C122" s="182" t="s">
        <v>104</v>
      </c>
      <c r="D122" s="182"/>
      <c r="E122" s="167"/>
      <c r="F122" s="191"/>
      <c r="G122" s="182" t="s">
        <v>104</v>
      </c>
      <c r="H122" s="167"/>
      <c r="I122" s="248"/>
      <c r="J122" s="248"/>
      <c r="K122" s="248"/>
      <c r="L122" s="248"/>
      <c r="M122" s="248"/>
      <c r="N122" s="248"/>
      <c r="O122" s="248"/>
      <c r="P122" s="248"/>
      <c r="Q122" s="248"/>
      <c r="R122" s="203" t="s">
        <v>104</v>
      </c>
    </row>
    <row r="123" spans="1:19" ht="15" hidden="1" customHeight="1">
      <c r="A123" s="210" t="s">
        <v>25</v>
      </c>
      <c r="B123" s="187" t="s">
        <v>84</v>
      </c>
      <c r="C123" s="182" t="s">
        <v>127</v>
      </c>
      <c r="D123" s="182"/>
      <c r="E123" s="167"/>
      <c r="F123" s="191"/>
      <c r="G123" s="182" t="s">
        <v>127</v>
      </c>
      <c r="H123" s="167"/>
      <c r="I123" s="248"/>
      <c r="J123" s="248"/>
      <c r="K123" s="248"/>
      <c r="L123" s="248"/>
      <c r="M123" s="248"/>
      <c r="N123" s="248"/>
      <c r="O123" s="248"/>
      <c r="P123" s="248"/>
      <c r="Q123" s="248"/>
      <c r="R123" s="203" t="s">
        <v>104</v>
      </c>
    </row>
    <row r="124" spans="1:19" ht="15" hidden="1" customHeight="1">
      <c r="A124" s="210" t="s">
        <v>26</v>
      </c>
      <c r="B124" s="187" t="s">
        <v>85</v>
      </c>
      <c r="C124" s="182" t="s">
        <v>128</v>
      </c>
      <c r="D124" s="182"/>
      <c r="E124" s="167"/>
      <c r="F124" s="191"/>
      <c r="G124" s="182" t="s">
        <v>128</v>
      </c>
      <c r="H124" s="167"/>
      <c r="I124" s="248"/>
      <c r="J124" s="248"/>
      <c r="K124" s="248"/>
      <c r="L124" s="248"/>
      <c r="M124" s="248"/>
      <c r="N124" s="248"/>
      <c r="O124" s="248"/>
      <c r="P124" s="248"/>
      <c r="Q124" s="248"/>
      <c r="R124" s="203" t="s">
        <v>104</v>
      </c>
    </row>
    <row r="125" spans="1:19" ht="25.5" hidden="1" customHeight="1">
      <c r="A125" s="210" t="s">
        <v>27</v>
      </c>
      <c r="B125" s="187" t="s">
        <v>86</v>
      </c>
      <c r="C125" s="182" t="s">
        <v>129</v>
      </c>
      <c r="D125" s="182"/>
      <c r="E125" s="167"/>
      <c r="F125" s="191"/>
      <c r="G125" s="182" t="s">
        <v>129</v>
      </c>
      <c r="H125" s="167"/>
      <c r="I125" s="248"/>
      <c r="J125" s="248"/>
      <c r="K125" s="248"/>
      <c r="L125" s="248"/>
      <c r="M125" s="248"/>
      <c r="N125" s="248"/>
      <c r="O125" s="248"/>
      <c r="P125" s="248"/>
      <c r="Q125" s="248"/>
      <c r="R125" s="203" t="s">
        <v>104</v>
      </c>
    </row>
    <row r="126" spans="1:19" ht="15" hidden="1" customHeight="1">
      <c r="A126" s="186" t="s">
        <v>28</v>
      </c>
      <c r="B126" s="187" t="s">
        <v>87</v>
      </c>
      <c r="C126" s="182" t="s">
        <v>104</v>
      </c>
      <c r="D126" s="182"/>
      <c r="E126" s="167"/>
      <c r="F126" s="191"/>
      <c r="G126" s="182" t="s">
        <v>104</v>
      </c>
      <c r="H126" s="167"/>
      <c r="I126" s="248"/>
      <c r="J126" s="248"/>
      <c r="K126" s="248"/>
      <c r="L126" s="248"/>
      <c r="M126" s="248"/>
      <c r="N126" s="248"/>
      <c r="O126" s="248"/>
      <c r="P126" s="248"/>
      <c r="Q126" s="248"/>
      <c r="R126" s="203" t="s">
        <v>104</v>
      </c>
    </row>
    <row r="127" spans="1:19" ht="28.5" hidden="1" customHeight="1">
      <c r="A127" s="210" t="s">
        <v>29</v>
      </c>
      <c r="B127" s="187" t="s">
        <v>88</v>
      </c>
      <c r="C127" s="182" t="s">
        <v>130</v>
      </c>
      <c r="D127" s="182"/>
      <c r="E127" s="167"/>
      <c r="F127" s="191"/>
      <c r="G127" s="182" t="s">
        <v>130</v>
      </c>
      <c r="H127" s="167"/>
      <c r="I127" s="248"/>
      <c r="J127" s="248"/>
      <c r="K127" s="248"/>
      <c r="L127" s="248"/>
      <c r="M127" s="248"/>
      <c r="N127" s="248"/>
      <c r="O127" s="248"/>
      <c r="P127" s="248"/>
      <c r="Q127" s="248"/>
      <c r="R127" s="203" t="s">
        <v>104</v>
      </c>
    </row>
    <row r="128" spans="1:19" ht="28.5" customHeight="1">
      <c r="A128" s="210"/>
      <c r="B128" s="187" t="s">
        <v>82</v>
      </c>
      <c r="C128" s="182" t="s">
        <v>134</v>
      </c>
      <c r="D128" s="182" t="s">
        <v>641</v>
      </c>
      <c r="E128" s="159" t="s">
        <v>407</v>
      </c>
      <c r="F128" s="191" t="s">
        <v>501</v>
      </c>
      <c r="G128" s="182" t="s">
        <v>134</v>
      </c>
      <c r="H128" s="167">
        <v>296</v>
      </c>
      <c r="I128" s="248">
        <v>20000</v>
      </c>
      <c r="J128" s="248"/>
      <c r="K128" s="248"/>
      <c r="L128" s="248">
        <v>20000</v>
      </c>
      <c r="M128" s="248"/>
      <c r="N128" s="248"/>
      <c r="O128" s="248">
        <v>20000</v>
      </c>
      <c r="P128" s="248"/>
      <c r="Q128" s="248"/>
      <c r="R128" s="203"/>
    </row>
    <row r="129" spans="1:21" ht="28.5" customHeight="1">
      <c r="A129" s="210"/>
      <c r="B129" s="187" t="s">
        <v>82</v>
      </c>
      <c r="C129" s="182" t="s">
        <v>120</v>
      </c>
      <c r="D129" s="182" t="s">
        <v>641</v>
      </c>
      <c r="E129" s="159" t="s">
        <v>407</v>
      </c>
      <c r="F129" s="191" t="s">
        <v>481</v>
      </c>
      <c r="G129" s="182" t="s">
        <v>120</v>
      </c>
      <c r="H129" s="167">
        <v>296</v>
      </c>
      <c r="I129" s="248">
        <v>30000</v>
      </c>
      <c r="J129" s="248"/>
      <c r="K129" s="248"/>
      <c r="L129" s="248">
        <v>30000</v>
      </c>
      <c r="M129" s="248"/>
      <c r="N129" s="248"/>
      <c r="O129" s="248">
        <v>30000</v>
      </c>
      <c r="P129" s="248"/>
      <c r="Q129" s="248"/>
      <c r="R129" s="203"/>
    </row>
    <row r="130" spans="1:21" ht="28.5" customHeight="1">
      <c r="A130" s="210"/>
      <c r="B130" s="187" t="s">
        <v>82</v>
      </c>
      <c r="C130" s="182" t="s">
        <v>120</v>
      </c>
      <c r="D130" s="182" t="s">
        <v>641</v>
      </c>
      <c r="E130" s="159" t="s">
        <v>407</v>
      </c>
      <c r="F130" s="191" t="s">
        <v>501</v>
      </c>
      <c r="G130" s="182" t="s">
        <v>120</v>
      </c>
      <c r="H130" s="167">
        <v>296</v>
      </c>
      <c r="I130" s="248">
        <v>60000</v>
      </c>
      <c r="J130" s="248"/>
      <c r="K130" s="248"/>
      <c r="L130" s="248">
        <v>60000</v>
      </c>
      <c r="M130" s="248"/>
      <c r="N130" s="248"/>
      <c r="O130" s="248">
        <v>60000</v>
      </c>
      <c r="P130" s="248"/>
      <c r="Q130" s="248"/>
      <c r="R130" s="203"/>
    </row>
    <row r="131" spans="1:21" ht="24.75" customHeight="1">
      <c r="A131" s="186" t="s">
        <v>174</v>
      </c>
      <c r="B131" s="187" t="s">
        <v>89</v>
      </c>
      <c r="C131" s="182" t="s">
        <v>104</v>
      </c>
      <c r="D131" s="182"/>
      <c r="E131" s="159" t="s">
        <v>407</v>
      </c>
      <c r="F131" s="160" t="s">
        <v>408</v>
      </c>
      <c r="G131" s="182" t="s">
        <v>104</v>
      </c>
      <c r="H131" s="167" t="s">
        <v>104</v>
      </c>
      <c r="I131" s="249">
        <f>SUM(I135)</f>
        <v>40792723.409999996</v>
      </c>
      <c r="J131" s="249"/>
      <c r="K131" s="249"/>
      <c r="L131" s="249">
        <f>SUM(L135)</f>
        <v>36773882</v>
      </c>
      <c r="M131" s="249"/>
      <c r="N131" s="249"/>
      <c r="O131" s="249">
        <f>SUM(O135)</f>
        <v>36773882</v>
      </c>
      <c r="P131" s="249"/>
      <c r="Q131" s="249"/>
      <c r="R131" s="203" t="s">
        <v>104</v>
      </c>
      <c r="S131" s="185"/>
    </row>
    <row r="132" spans="1:21" ht="15" hidden="1" customHeight="1">
      <c r="A132" s="210" t="s">
        <v>30</v>
      </c>
      <c r="B132" s="187" t="s">
        <v>90</v>
      </c>
      <c r="C132" s="182" t="s">
        <v>131</v>
      </c>
      <c r="D132" s="182"/>
      <c r="E132" s="167"/>
      <c r="F132" s="191"/>
      <c r="G132" s="182" t="s">
        <v>131</v>
      </c>
      <c r="H132" s="167"/>
      <c r="I132" s="248"/>
      <c r="J132" s="248"/>
      <c r="K132" s="248"/>
      <c r="L132" s="248"/>
      <c r="M132" s="248"/>
      <c r="N132" s="248"/>
      <c r="O132" s="248"/>
      <c r="P132" s="248"/>
      <c r="Q132" s="248"/>
      <c r="R132" s="203"/>
    </row>
    <row r="133" spans="1:21" ht="27" hidden="1" customHeight="1" thickBot="1">
      <c r="A133" s="210" t="s">
        <v>31</v>
      </c>
      <c r="B133" s="233" t="s">
        <v>91</v>
      </c>
      <c r="C133" s="234" t="s">
        <v>132</v>
      </c>
      <c r="D133" s="234"/>
      <c r="E133" s="235"/>
      <c r="F133" s="236"/>
      <c r="G133" s="234" t="s">
        <v>132</v>
      </c>
      <c r="H133" s="235"/>
      <c r="I133" s="271"/>
      <c r="J133" s="271"/>
      <c r="K133" s="271"/>
      <c r="L133" s="271"/>
      <c r="M133" s="271"/>
      <c r="N133" s="271"/>
      <c r="O133" s="271"/>
      <c r="P133" s="271"/>
      <c r="Q133" s="271"/>
      <c r="R133" s="237"/>
    </row>
    <row r="134" spans="1:21" ht="29.25" hidden="1" customHeight="1">
      <c r="A134" s="210" t="s">
        <v>32</v>
      </c>
      <c r="B134" s="157" t="s">
        <v>92</v>
      </c>
      <c r="C134" s="158" t="s">
        <v>133</v>
      </c>
      <c r="D134" s="158"/>
      <c r="E134" s="223"/>
      <c r="F134" s="224"/>
      <c r="G134" s="158" t="s">
        <v>133</v>
      </c>
      <c r="H134" s="223"/>
      <c r="I134" s="273"/>
      <c r="J134" s="273"/>
      <c r="K134" s="273"/>
      <c r="L134" s="273"/>
      <c r="M134" s="273"/>
      <c r="N134" s="273"/>
      <c r="O134" s="273"/>
      <c r="P134" s="273"/>
      <c r="Q134" s="273"/>
      <c r="R134" s="225"/>
    </row>
    <row r="135" spans="1:21" ht="32.25" customHeight="1">
      <c r="A135" s="210" t="s">
        <v>361</v>
      </c>
      <c r="B135" s="187" t="s">
        <v>93</v>
      </c>
      <c r="C135" s="182" t="s">
        <v>134</v>
      </c>
      <c r="D135" s="182"/>
      <c r="E135" s="159" t="s">
        <v>407</v>
      </c>
      <c r="F135" s="160" t="s">
        <v>408</v>
      </c>
      <c r="G135" s="182" t="s">
        <v>134</v>
      </c>
      <c r="H135" s="167" t="s">
        <v>104</v>
      </c>
      <c r="I135" s="249">
        <f>SUM(I137:K174)</f>
        <v>40792723.409999996</v>
      </c>
      <c r="J135" s="249"/>
      <c r="K135" s="249"/>
      <c r="L135" s="249">
        <f>SUM(L137:N174)</f>
        <v>36773882</v>
      </c>
      <c r="M135" s="249"/>
      <c r="N135" s="249"/>
      <c r="O135" s="249">
        <f>SUM(O137:Q174)</f>
        <v>36773882</v>
      </c>
      <c r="P135" s="249"/>
      <c r="Q135" s="249"/>
      <c r="R135" s="203" t="s">
        <v>104</v>
      </c>
      <c r="U135" s="185"/>
    </row>
    <row r="136" spans="1:21" ht="18.75" customHeight="1">
      <c r="A136" s="210" t="s">
        <v>33</v>
      </c>
      <c r="B136" s="187" t="s">
        <v>104</v>
      </c>
      <c r="C136" s="182" t="s">
        <v>104</v>
      </c>
      <c r="D136" s="182" t="s">
        <v>104</v>
      </c>
      <c r="E136" s="167" t="s">
        <v>104</v>
      </c>
      <c r="F136" s="191" t="s">
        <v>104</v>
      </c>
      <c r="G136" s="182" t="s">
        <v>104</v>
      </c>
      <c r="H136" s="167" t="s">
        <v>104</v>
      </c>
      <c r="I136" s="250"/>
      <c r="J136" s="251"/>
      <c r="K136" s="252"/>
      <c r="L136" s="250"/>
      <c r="M136" s="251"/>
      <c r="N136" s="252"/>
      <c r="O136" s="250"/>
      <c r="P136" s="251"/>
      <c r="Q136" s="252"/>
      <c r="R136" s="203" t="s">
        <v>104</v>
      </c>
    </row>
    <row r="137" spans="1:21" ht="24" customHeight="1">
      <c r="A137" s="258" t="s">
        <v>374</v>
      </c>
      <c r="B137" s="187" t="s">
        <v>350</v>
      </c>
      <c r="C137" s="182" t="s">
        <v>134</v>
      </c>
      <c r="D137" s="182" t="s">
        <v>646</v>
      </c>
      <c r="E137" s="191" t="s">
        <v>414</v>
      </c>
      <c r="F137" s="191" t="s">
        <v>352</v>
      </c>
      <c r="G137" s="182" t="s">
        <v>134</v>
      </c>
      <c r="H137" s="167">
        <v>221</v>
      </c>
      <c r="I137" s="248">
        <v>60340</v>
      </c>
      <c r="J137" s="248"/>
      <c r="K137" s="248"/>
      <c r="L137" s="248">
        <v>60340</v>
      </c>
      <c r="M137" s="248"/>
      <c r="N137" s="248"/>
      <c r="O137" s="248">
        <v>60340</v>
      </c>
      <c r="P137" s="248"/>
      <c r="Q137" s="248"/>
      <c r="R137" s="203" t="s">
        <v>104</v>
      </c>
    </row>
    <row r="138" spans="1:21" ht="19.5" customHeight="1">
      <c r="A138" s="329"/>
      <c r="B138" s="187" t="s">
        <v>350</v>
      </c>
      <c r="C138" s="182" t="s">
        <v>134</v>
      </c>
      <c r="D138" s="182" t="s">
        <v>646</v>
      </c>
      <c r="E138" s="191" t="s">
        <v>415</v>
      </c>
      <c r="F138" s="191" t="s">
        <v>375</v>
      </c>
      <c r="G138" s="182" t="s">
        <v>134</v>
      </c>
      <c r="H138" s="167">
        <v>221</v>
      </c>
      <c r="I138" s="248">
        <v>182990</v>
      </c>
      <c r="J138" s="248"/>
      <c r="K138" s="248"/>
      <c r="L138" s="248">
        <v>182990</v>
      </c>
      <c r="M138" s="248"/>
      <c r="N138" s="248"/>
      <c r="O138" s="248">
        <v>182990</v>
      </c>
      <c r="P138" s="248"/>
      <c r="Q138" s="248"/>
      <c r="R138" s="203" t="s">
        <v>104</v>
      </c>
    </row>
    <row r="139" spans="1:21" ht="19.5" customHeight="1">
      <c r="A139" s="238"/>
      <c r="B139" s="187" t="s">
        <v>350</v>
      </c>
      <c r="C139" s="182" t="s">
        <v>134</v>
      </c>
      <c r="D139" s="182" t="s">
        <v>646</v>
      </c>
      <c r="E139" s="191"/>
      <c r="F139" s="191" t="s">
        <v>482</v>
      </c>
      <c r="G139" s="182" t="s">
        <v>134</v>
      </c>
      <c r="H139" s="167">
        <v>221</v>
      </c>
      <c r="I139" s="248">
        <v>10000</v>
      </c>
      <c r="J139" s="248"/>
      <c r="K139" s="248"/>
      <c r="L139" s="248">
        <v>10000</v>
      </c>
      <c r="M139" s="248"/>
      <c r="N139" s="248"/>
      <c r="O139" s="248">
        <v>10000</v>
      </c>
      <c r="P139" s="248"/>
      <c r="Q139" s="248"/>
      <c r="R139" s="203"/>
    </row>
    <row r="140" spans="1:21" ht="21.75" customHeight="1">
      <c r="A140" s="258" t="s">
        <v>420</v>
      </c>
      <c r="B140" s="187" t="s">
        <v>351</v>
      </c>
      <c r="C140" s="182" t="s">
        <v>134</v>
      </c>
      <c r="D140" s="182" t="s">
        <v>647</v>
      </c>
      <c r="E140" s="191"/>
      <c r="F140" s="191" t="s">
        <v>493</v>
      </c>
      <c r="G140" s="182" t="s">
        <v>134</v>
      </c>
      <c r="H140" s="167">
        <v>222</v>
      </c>
      <c r="I140" s="248">
        <v>60000</v>
      </c>
      <c r="J140" s="248"/>
      <c r="K140" s="248"/>
      <c r="L140" s="248">
        <v>60000</v>
      </c>
      <c r="M140" s="248"/>
      <c r="N140" s="248"/>
      <c r="O140" s="248">
        <v>60000</v>
      </c>
      <c r="P140" s="248"/>
      <c r="Q140" s="248"/>
      <c r="R140" s="203" t="s">
        <v>104</v>
      </c>
    </row>
    <row r="141" spans="1:21" ht="21.75" hidden="1" customHeight="1">
      <c r="A141" s="259"/>
      <c r="B141" s="187" t="s">
        <v>351</v>
      </c>
      <c r="C141" s="182"/>
      <c r="D141" s="182"/>
      <c r="E141" s="191"/>
      <c r="F141" s="166"/>
      <c r="G141" s="182"/>
      <c r="H141" s="167"/>
      <c r="I141" s="248"/>
      <c r="J141" s="248"/>
      <c r="K141" s="248"/>
      <c r="L141" s="248"/>
      <c r="M141" s="248"/>
      <c r="N141" s="248"/>
      <c r="O141" s="248"/>
      <c r="P141" s="248"/>
      <c r="Q141" s="248"/>
      <c r="R141" s="203" t="s">
        <v>104</v>
      </c>
    </row>
    <row r="142" spans="1:21" ht="19.5" customHeight="1">
      <c r="A142" s="258" t="s">
        <v>358</v>
      </c>
      <c r="B142" s="187" t="s">
        <v>376</v>
      </c>
      <c r="C142" s="182" t="s">
        <v>134</v>
      </c>
      <c r="D142" s="182" t="s">
        <v>648</v>
      </c>
      <c r="E142" s="191" t="s">
        <v>414</v>
      </c>
      <c r="F142" s="191" t="s">
        <v>353</v>
      </c>
      <c r="G142" s="182" t="s">
        <v>134</v>
      </c>
      <c r="H142" s="167">
        <v>223</v>
      </c>
      <c r="I142" s="248">
        <v>645767</v>
      </c>
      <c r="J142" s="248"/>
      <c r="K142" s="248"/>
      <c r="L142" s="248">
        <v>645767</v>
      </c>
      <c r="M142" s="248"/>
      <c r="N142" s="248"/>
      <c r="O142" s="248">
        <v>645767</v>
      </c>
      <c r="P142" s="248"/>
      <c r="Q142" s="248"/>
      <c r="R142" s="203" t="s">
        <v>104</v>
      </c>
    </row>
    <row r="143" spans="1:21" ht="21" customHeight="1">
      <c r="A143" s="260"/>
      <c r="B143" s="187" t="s">
        <v>376</v>
      </c>
      <c r="C143" s="182" t="s">
        <v>134</v>
      </c>
      <c r="D143" s="182" t="s">
        <v>648</v>
      </c>
      <c r="E143" s="159" t="s">
        <v>407</v>
      </c>
      <c r="F143" s="191" t="s">
        <v>483</v>
      </c>
      <c r="G143" s="182" t="s">
        <v>134</v>
      </c>
      <c r="H143" s="167">
        <v>223</v>
      </c>
      <c r="I143" s="248">
        <v>50000</v>
      </c>
      <c r="J143" s="248"/>
      <c r="K143" s="248"/>
      <c r="L143" s="248">
        <v>50000</v>
      </c>
      <c r="M143" s="248"/>
      <c r="N143" s="248"/>
      <c r="O143" s="248">
        <v>50000</v>
      </c>
      <c r="P143" s="248"/>
      <c r="Q143" s="248"/>
      <c r="R143" s="203" t="s">
        <v>104</v>
      </c>
    </row>
    <row r="144" spans="1:21" ht="25.5" hidden="1" customHeight="1">
      <c r="A144" s="259"/>
      <c r="B144" s="187"/>
      <c r="C144" s="182"/>
      <c r="D144" s="182"/>
      <c r="E144" s="191"/>
      <c r="F144" s="191"/>
      <c r="G144" s="182"/>
      <c r="H144" s="167"/>
      <c r="I144" s="248"/>
      <c r="J144" s="248"/>
      <c r="K144" s="248"/>
      <c r="L144" s="248"/>
      <c r="M144" s="248"/>
      <c r="N144" s="248"/>
      <c r="O144" s="248"/>
      <c r="P144" s="248"/>
      <c r="Q144" s="248"/>
      <c r="R144" s="203" t="s">
        <v>104</v>
      </c>
    </row>
    <row r="145" spans="1:21" ht="20.25" customHeight="1">
      <c r="A145" s="258" t="s">
        <v>379</v>
      </c>
      <c r="B145" s="187" t="s">
        <v>377</v>
      </c>
      <c r="C145" s="182" t="s">
        <v>134</v>
      </c>
      <c r="D145" s="182" t="s">
        <v>649</v>
      </c>
      <c r="E145" s="191" t="s">
        <v>414</v>
      </c>
      <c r="F145" s="191" t="s">
        <v>354</v>
      </c>
      <c r="G145" s="182" t="s">
        <v>134</v>
      </c>
      <c r="H145" s="167">
        <v>225</v>
      </c>
      <c r="I145" s="248">
        <v>1744264</v>
      </c>
      <c r="J145" s="248"/>
      <c r="K145" s="248"/>
      <c r="L145" s="248">
        <v>1744264</v>
      </c>
      <c r="M145" s="248"/>
      <c r="N145" s="248"/>
      <c r="O145" s="248">
        <v>1744264</v>
      </c>
      <c r="P145" s="248"/>
      <c r="Q145" s="248"/>
      <c r="R145" s="203" t="s">
        <v>104</v>
      </c>
    </row>
    <row r="146" spans="1:21" ht="20.25" customHeight="1">
      <c r="A146" s="329"/>
      <c r="B146" s="187" t="s">
        <v>377</v>
      </c>
      <c r="C146" s="182" t="s">
        <v>134</v>
      </c>
      <c r="D146" s="182" t="s">
        <v>649</v>
      </c>
      <c r="E146" s="191" t="s">
        <v>416</v>
      </c>
      <c r="F146" s="191" t="s">
        <v>380</v>
      </c>
      <c r="G146" s="182" t="s">
        <v>134</v>
      </c>
      <c r="H146" s="167">
        <v>225</v>
      </c>
      <c r="I146" s="248">
        <v>5671870</v>
      </c>
      <c r="J146" s="248"/>
      <c r="K146" s="248"/>
      <c r="L146" s="248">
        <v>5671870</v>
      </c>
      <c r="M146" s="248"/>
      <c r="N146" s="248"/>
      <c r="O146" s="248">
        <v>5671870</v>
      </c>
      <c r="P146" s="248"/>
      <c r="Q146" s="248"/>
      <c r="R146" s="203" t="s">
        <v>104</v>
      </c>
    </row>
    <row r="147" spans="1:21" ht="20.25" customHeight="1">
      <c r="A147" s="238"/>
      <c r="B147" s="187" t="s">
        <v>377</v>
      </c>
      <c r="C147" s="182" t="s">
        <v>134</v>
      </c>
      <c r="D147" s="182"/>
      <c r="E147" s="191" t="s">
        <v>575</v>
      </c>
      <c r="F147" s="166" t="s">
        <v>408</v>
      </c>
      <c r="G147" s="182" t="s">
        <v>134</v>
      </c>
      <c r="H147" s="167">
        <v>225</v>
      </c>
      <c r="I147" s="248"/>
      <c r="J147" s="248"/>
      <c r="K147" s="248"/>
      <c r="L147" s="248"/>
      <c r="M147" s="248"/>
      <c r="N147" s="248"/>
      <c r="O147" s="248"/>
      <c r="P147" s="248"/>
      <c r="Q147" s="248"/>
      <c r="R147" s="203" t="s">
        <v>104</v>
      </c>
    </row>
    <row r="148" spans="1:21" ht="20.25" customHeight="1">
      <c r="A148" s="238"/>
      <c r="B148" s="187" t="s">
        <v>377</v>
      </c>
      <c r="C148" s="182" t="s">
        <v>134</v>
      </c>
      <c r="D148" s="182" t="s">
        <v>649</v>
      </c>
      <c r="E148" s="159" t="s">
        <v>407</v>
      </c>
      <c r="F148" s="191" t="s">
        <v>494</v>
      </c>
      <c r="G148" s="182" t="s">
        <v>134</v>
      </c>
      <c r="H148" s="167">
        <v>225</v>
      </c>
      <c r="I148" s="250">
        <v>318841.40999999997</v>
      </c>
      <c r="J148" s="251"/>
      <c r="K148" s="252"/>
      <c r="L148" s="250">
        <v>300000</v>
      </c>
      <c r="M148" s="251"/>
      <c r="N148" s="252"/>
      <c r="O148" s="250">
        <v>300000</v>
      </c>
      <c r="P148" s="251"/>
      <c r="Q148" s="252"/>
      <c r="R148" s="203"/>
      <c r="U148" s="185"/>
    </row>
    <row r="149" spans="1:21" ht="20.25" customHeight="1">
      <c r="A149" s="238"/>
      <c r="B149" s="187" t="s">
        <v>377</v>
      </c>
      <c r="C149" s="182" t="s">
        <v>134</v>
      </c>
      <c r="D149" s="182" t="s">
        <v>649</v>
      </c>
      <c r="E149" s="159" t="s">
        <v>407</v>
      </c>
      <c r="F149" s="191" t="s">
        <v>495</v>
      </c>
      <c r="G149" s="182" t="s">
        <v>134</v>
      </c>
      <c r="H149" s="167">
        <v>225</v>
      </c>
      <c r="I149" s="250">
        <v>20000</v>
      </c>
      <c r="J149" s="251"/>
      <c r="K149" s="252"/>
      <c r="L149" s="250">
        <v>20000</v>
      </c>
      <c r="M149" s="251"/>
      <c r="N149" s="252"/>
      <c r="O149" s="250">
        <v>20000</v>
      </c>
      <c r="P149" s="251"/>
      <c r="Q149" s="252"/>
      <c r="R149" s="203"/>
    </row>
    <row r="150" spans="1:21" ht="21" customHeight="1">
      <c r="A150" s="256" t="s">
        <v>381</v>
      </c>
      <c r="B150" s="187" t="s">
        <v>378</v>
      </c>
      <c r="C150" s="182" t="s">
        <v>134</v>
      </c>
      <c r="D150" s="182" t="s">
        <v>650</v>
      </c>
      <c r="E150" s="191" t="s">
        <v>414</v>
      </c>
      <c r="F150" s="191" t="s">
        <v>355</v>
      </c>
      <c r="G150" s="182" t="s">
        <v>134</v>
      </c>
      <c r="H150" s="167">
        <v>226</v>
      </c>
      <c r="I150" s="248">
        <f>1365010+591900</f>
        <v>1956910</v>
      </c>
      <c r="J150" s="248"/>
      <c r="K150" s="248"/>
      <c r="L150" s="248">
        <f>1365010+591900</f>
        <v>1956910</v>
      </c>
      <c r="M150" s="248"/>
      <c r="N150" s="248"/>
      <c r="O150" s="248">
        <f>1365010+591900</f>
        <v>1956910</v>
      </c>
      <c r="P150" s="248"/>
      <c r="Q150" s="248"/>
      <c r="R150" s="203" t="s">
        <v>104</v>
      </c>
    </row>
    <row r="151" spans="1:21" ht="20.25" customHeight="1">
      <c r="A151" s="325"/>
      <c r="B151" s="187" t="s">
        <v>378</v>
      </c>
      <c r="C151" s="182" t="s">
        <v>134</v>
      </c>
      <c r="D151" s="182" t="s">
        <v>650</v>
      </c>
      <c r="E151" s="191" t="s">
        <v>415</v>
      </c>
      <c r="F151" s="191" t="s">
        <v>421</v>
      </c>
      <c r="G151" s="182" t="s">
        <v>134</v>
      </c>
      <c r="H151" s="167">
        <v>226</v>
      </c>
      <c r="I151" s="248">
        <v>100000</v>
      </c>
      <c r="J151" s="248"/>
      <c r="K151" s="248"/>
      <c r="L151" s="248">
        <v>100000</v>
      </c>
      <c r="M151" s="248"/>
      <c r="N151" s="248"/>
      <c r="O151" s="248">
        <v>100000</v>
      </c>
      <c r="P151" s="248"/>
      <c r="Q151" s="248"/>
      <c r="R151" s="203" t="s">
        <v>104</v>
      </c>
    </row>
    <row r="152" spans="1:21" ht="21" customHeight="1">
      <c r="A152" s="325"/>
      <c r="B152" s="187" t="s">
        <v>378</v>
      </c>
      <c r="C152" s="182" t="s">
        <v>134</v>
      </c>
      <c r="D152" s="182" t="s">
        <v>650</v>
      </c>
      <c r="E152" s="191" t="s">
        <v>491</v>
      </c>
      <c r="F152" s="166" t="s">
        <v>408</v>
      </c>
      <c r="G152" s="182" t="s">
        <v>134</v>
      </c>
      <c r="H152" s="167">
        <v>226</v>
      </c>
      <c r="I152" s="248">
        <v>793800</v>
      </c>
      <c r="J152" s="248"/>
      <c r="K152" s="248"/>
      <c r="L152" s="248">
        <v>793800</v>
      </c>
      <c r="M152" s="248"/>
      <c r="N152" s="248"/>
      <c r="O152" s="248">
        <v>793800</v>
      </c>
      <c r="P152" s="248"/>
      <c r="Q152" s="248"/>
      <c r="R152" s="203" t="s">
        <v>104</v>
      </c>
    </row>
    <row r="153" spans="1:21" ht="21" customHeight="1">
      <c r="A153" s="325"/>
      <c r="B153" s="187" t="s">
        <v>378</v>
      </c>
      <c r="C153" s="182" t="s">
        <v>134</v>
      </c>
      <c r="D153" s="182" t="s">
        <v>650</v>
      </c>
      <c r="E153" s="191" t="s">
        <v>492</v>
      </c>
      <c r="F153" s="166" t="s">
        <v>408</v>
      </c>
      <c r="G153" s="182" t="s">
        <v>134</v>
      </c>
      <c r="H153" s="167">
        <v>226</v>
      </c>
      <c r="I153" s="248">
        <v>132300</v>
      </c>
      <c r="J153" s="248"/>
      <c r="K153" s="248"/>
      <c r="L153" s="248">
        <v>132300</v>
      </c>
      <c r="M153" s="248"/>
      <c r="N153" s="248"/>
      <c r="O153" s="248">
        <v>132300</v>
      </c>
      <c r="P153" s="248"/>
      <c r="Q153" s="248"/>
      <c r="R153" s="203" t="s">
        <v>104</v>
      </c>
    </row>
    <row r="154" spans="1:21" ht="23.25" customHeight="1">
      <c r="A154" s="325"/>
      <c r="B154" s="187" t="s">
        <v>378</v>
      </c>
      <c r="C154" s="182" t="s">
        <v>134</v>
      </c>
      <c r="D154" s="182" t="s">
        <v>650</v>
      </c>
      <c r="E154" s="191" t="s">
        <v>412</v>
      </c>
      <c r="F154" s="166" t="s">
        <v>408</v>
      </c>
      <c r="G154" s="182" t="s">
        <v>134</v>
      </c>
      <c r="H154" s="167">
        <v>226</v>
      </c>
      <c r="I154" s="248">
        <f>2445992-I155</f>
        <v>2422344</v>
      </c>
      <c r="J154" s="248"/>
      <c r="K154" s="248"/>
      <c r="L154" s="248">
        <f>2445992-L155</f>
        <v>2422344</v>
      </c>
      <c r="M154" s="248"/>
      <c r="N154" s="248"/>
      <c r="O154" s="248">
        <f>2445992-O155</f>
        <v>2422344</v>
      </c>
      <c r="P154" s="248"/>
      <c r="Q154" s="248"/>
      <c r="R154" s="203" t="s">
        <v>104</v>
      </c>
      <c r="S154" s="185"/>
    </row>
    <row r="155" spans="1:21" ht="23.25" customHeight="1">
      <c r="A155" s="325"/>
      <c r="B155" s="187" t="s">
        <v>378</v>
      </c>
      <c r="C155" s="182" t="s">
        <v>119</v>
      </c>
      <c r="D155" s="182" t="s">
        <v>650</v>
      </c>
      <c r="E155" s="191" t="s">
        <v>412</v>
      </c>
      <c r="F155" s="166" t="s">
        <v>408</v>
      </c>
      <c r="G155" s="182" t="s">
        <v>134</v>
      </c>
      <c r="H155" s="167">
        <v>226</v>
      </c>
      <c r="I155" s="248">
        <v>23648</v>
      </c>
      <c r="J155" s="248"/>
      <c r="K155" s="248"/>
      <c r="L155" s="248">
        <v>23648</v>
      </c>
      <c r="M155" s="248"/>
      <c r="N155" s="248"/>
      <c r="O155" s="248">
        <v>23648</v>
      </c>
      <c r="P155" s="248"/>
      <c r="Q155" s="248"/>
      <c r="R155" s="203" t="s">
        <v>104</v>
      </c>
      <c r="S155" s="185"/>
    </row>
    <row r="156" spans="1:21" ht="25.5" customHeight="1">
      <c r="A156" s="325"/>
      <c r="B156" s="187" t="s">
        <v>378</v>
      </c>
      <c r="C156" s="182" t="s">
        <v>134</v>
      </c>
      <c r="D156" s="182" t="s">
        <v>650</v>
      </c>
      <c r="E156" s="191" t="s">
        <v>584</v>
      </c>
      <c r="F156" s="166" t="s">
        <v>408</v>
      </c>
      <c r="G156" s="182" t="s">
        <v>134</v>
      </c>
      <c r="H156" s="167">
        <v>226</v>
      </c>
      <c r="I156" s="248">
        <v>11078400</v>
      </c>
      <c r="J156" s="248"/>
      <c r="K156" s="248"/>
      <c r="L156" s="248">
        <v>11078400</v>
      </c>
      <c r="M156" s="248"/>
      <c r="N156" s="248"/>
      <c r="O156" s="248">
        <v>11078400</v>
      </c>
      <c r="P156" s="248"/>
      <c r="Q156" s="248"/>
      <c r="R156" s="203"/>
    </row>
    <row r="157" spans="1:21" ht="24" customHeight="1">
      <c r="A157" s="326"/>
      <c r="B157" s="187" t="s">
        <v>378</v>
      </c>
      <c r="C157" s="182" t="s">
        <v>134</v>
      </c>
      <c r="D157" s="182" t="s">
        <v>651</v>
      </c>
      <c r="E157" s="191" t="s">
        <v>616</v>
      </c>
      <c r="F157" s="166" t="s">
        <v>408</v>
      </c>
      <c r="G157" s="182" t="s">
        <v>134</v>
      </c>
      <c r="H157" s="167">
        <v>228</v>
      </c>
      <c r="I157" s="248">
        <v>4000000</v>
      </c>
      <c r="J157" s="248"/>
      <c r="K157" s="248"/>
      <c r="L157" s="248"/>
      <c r="M157" s="248"/>
      <c r="N157" s="248"/>
      <c r="O157" s="248"/>
      <c r="P157" s="248"/>
      <c r="Q157" s="248"/>
      <c r="R157" s="203" t="s">
        <v>104</v>
      </c>
    </row>
    <row r="158" spans="1:21" ht="21" customHeight="1">
      <c r="A158" s="239"/>
      <c r="B158" s="187" t="s">
        <v>378</v>
      </c>
      <c r="C158" s="182" t="s">
        <v>134</v>
      </c>
      <c r="D158" s="182" t="s">
        <v>650</v>
      </c>
      <c r="E158" s="191"/>
      <c r="F158" s="166" t="s">
        <v>484</v>
      </c>
      <c r="G158" s="182" t="s">
        <v>134</v>
      </c>
      <c r="H158" s="167">
        <v>226</v>
      </c>
      <c r="I158" s="248">
        <v>199770</v>
      </c>
      <c r="J158" s="248"/>
      <c r="K158" s="248"/>
      <c r="L158" s="248">
        <v>199770</v>
      </c>
      <c r="M158" s="248"/>
      <c r="N158" s="248"/>
      <c r="O158" s="248">
        <v>199770</v>
      </c>
      <c r="P158" s="248"/>
      <c r="Q158" s="248"/>
      <c r="R158" s="203"/>
    </row>
    <row r="159" spans="1:21" ht="21" customHeight="1">
      <c r="A159" s="239"/>
      <c r="B159" s="187" t="s">
        <v>378</v>
      </c>
      <c r="C159" s="182" t="s">
        <v>134</v>
      </c>
      <c r="D159" s="182" t="s">
        <v>650</v>
      </c>
      <c r="E159" s="191"/>
      <c r="F159" s="166" t="s">
        <v>485</v>
      </c>
      <c r="G159" s="182" t="s">
        <v>134</v>
      </c>
      <c r="H159" s="167">
        <v>226</v>
      </c>
      <c r="I159" s="248">
        <v>70000</v>
      </c>
      <c r="J159" s="248"/>
      <c r="K159" s="248"/>
      <c r="L159" s="248">
        <v>70000</v>
      </c>
      <c r="M159" s="248"/>
      <c r="N159" s="248"/>
      <c r="O159" s="248">
        <v>70000</v>
      </c>
      <c r="P159" s="248"/>
      <c r="Q159" s="248"/>
      <c r="R159" s="203"/>
      <c r="S159" s="185"/>
    </row>
    <row r="160" spans="1:21" ht="22.5" customHeight="1">
      <c r="A160" s="256" t="s">
        <v>359</v>
      </c>
      <c r="B160" s="187" t="s">
        <v>427</v>
      </c>
      <c r="C160" s="182" t="s">
        <v>134</v>
      </c>
      <c r="D160" s="182" t="s">
        <v>652</v>
      </c>
      <c r="E160" s="191" t="s">
        <v>414</v>
      </c>
      <c r="F160" s="191" t="s">
        <v>428</v>
      </c>
      <c r="G160" s="182" t="s">
        <v>134</v>
      </c>
      <c r="H160" s="167">
        <v>310</v>
      </c>
      <c r="I160" s="248">
        <f>668000+706560</f>
        <v>1374560</v>
      </c>
      <c r="J160" s="248"/>
      <c r="K160" s="248"/>
      <c r="L160" s="248">
        <f>668000+706560</f>
        <v>1374560</v>
      </c>
      <c r="M160" s="248"/>
      <c r="N160" s="248"/>
      <c r="O160" s="248">
        <f>668000+706560</f>
        <v>1374560</v>
      </c>
      <c r="P160" s="248"/>
      <c r="Q160" s="248"/>
      <c r="R160" s="203"/>
    </row>
    <row r="161" spans="1:19" ht="18.75" customHeight="1">
      <c r="A161" s="257"/>
      <c r="B161" s="187" t="s">
        <v>427</v>
      </c>
      <c r="C161" s="182" t="s">
        <v>134</v>
      </c>
      <c r="D161" s="182" t="s">
        <v>652</v>
      </c>
      <c r="E161" s="191" t="s">
        <v>415</v>
      </c>
      <c r="F161" s="191" t="s">
        <v>356</v>
      </c>
      <c r="G161" s="182" t="s">
        <v>134</v>
      </c>
      <c r="H161" s="167">
        <v>310</v>
      </c>
      <c r="I161" s="248">
        <f>3904060-100000-10</f>
        <v>3804050</v>
      </c>
      <c r="J161" s="248"/>
      <c r="K161" s="248"/>
      <c r="L161" s="248">
        <f>3904060-100000-10</f>
        <v>3804050</v>
      </c>
      <c r="M161" s="248"/>
      <c r="N161" s="248"/>
      <c r="O161" s="248">
        <f>3904060-100000-10</f>
        <v>3804050</v>
      </c>
      <c r="P161" s="248"/>
      <c r="Q161" s="248"/>
      <c r="R161" s="203" t="s">
        <v>104</v>
      </c>
    </row>
    <row r="162" spans="1:19" ht="20.25" customHeight="1">
      <c r="A162" s="240"/>
      <c r="B162" s="187" t="s">
        <v>427</v>
      </c>
      <c r="C162" s="182" t="s">
        <v>134</v>
      </c>
      <c r="D162" s="182" t="s">
        <v>652</v>
      </c>
      <c r="E162" s="191"/>
      <c r="F162" s="166" t="s">
        <v>486</v>
      </c>
      <c r="G162" s="182" t="s">
        <v>134</v>
      </c>
      <c r="H162" s="167">
        <v>310</v>
      </c>
      <c r="I162" s="248">
        <f>125000+200650-129020-52000</f>
        <v>144630</v>
      </c>
      <c r="J162" s="248"/>
      <c r="K162" s="248"/>
      <c r="L162" s="248">
        <f>125000+200650-129020-52000</f>
        <v>144630</v>
      </c>
      <c r="M162" s="248"/>
      <c r="N162" s="248"/>
      <c r="O162" s="248">
        <f>125000+200650-129020-52000</f>
        <v>144630</v>
      </c>
      <c r="P162" s="248"/>
      <c r="Q162" s="248"/>
      <c r="R162" s="203" t="s">
        <v>104</v>
      </c>
    </row>
    <row r="163" spans="1:19" ht="20.25" customHeight="1">
      <c r="A163" s="327" t="s">
        <v>360</v>
      </c>
      <c r="B163" s="187" t="s">
        <v>427</v>
      </c>
      <c r="C163" s="182" t="s">
        <v>134</v>
      </c>
      <c r="D163" s="182" t="s">
        <v>652</v>
      </c>
      <c r="E163" s="191"/>
      <c r="F163" s="166" t="s">
        <v>496</v>
      </c>
      <c r="G163" s="182" t="s">
        <v>134</v>
      </c>
      <c r="H163" s="167">
        <v>310</v>
      </c>
      <c r="I163" s="248">
        <v>102000</v>
      </c>
      <c r="J163" s="248"/>
      <c r="K163" s="248"/>
      <c r="L163" s="248">
        <v>102000</v>
      </c>
      <c r="M163" s="248"/>
      <c r="N163" s="248"/>
      <c r="O163" s="248">
        <v>102000</v>
      </c>
      <c r="P163" s="248"/>
      <c r="Q163" s="248"/>
      <c r="R163" s="203" t="s">
        <v>104</v>
      </c>
    </row>
    <row r="164" spans="1:19" ht="20.25" customHeight="1">
      <c r="A164" s="328"/>
      <c r="B164" s="187" t="s">
        <v>429</v>
      </c>
      <c r="C164" s="182" t="s">
        <v>134</v>
      </c>
      <c r="D164" s="182" t="s">
        <v>653</v>
      </c>
      <c r="E164" s="191" t="s">
        <v>414</v>
      </c>
      <c r="F164" s="191" t="s">
        <v>497</v>
      </c>
      <c r="G164" s="182" t="s">
        <v>134</v>
      </c>
      <c r="H164" s="167">
        <v>344</v>
      </c>
      <c r="I164" s="248">
        <v>140000</v>
      </c>
      <c r="J164" s="248"/>
      <c r="K164" s="248"/>
      <c r="L164" s="248">
        <v>140000</v>
      </c>
      <c r="M164" s="248"/>
      <c r="N164" s="248"/>
      <c r="O164" s="248">
        <v>140000</v>
      </c>
      <c r="P164" s="248"/>
      <c r="Q164" s="248"/>
      <c r="R164" s="203"/>
    </row>
    <row r="165" spans="1:19" ht="25.5" customHeight="1">
      <c r="A165" s="328"/>
      <c r="B165" s="187" t="s">
        <v>429</v>
      </c>
      <c r="C165" s="182" t="s">
        <v>134</v>
      </c>
      <c r="D165" s="182" t="s">
        <v>654</v>
      </c>
      <c r="E165" s="191" t="s">
        <v>414</v>
      </c>
      <c r="F165" s="191" t="s">
        <v>430</v>
      </c>
      <c r="G165" s="182" t="s">
        <v>134</v>
      </c>
      <c r="H165" s="167">
        <v>346</v>
      </c>
      <c r="I165" s="248">
        <v>274660</v>
      </c>
      <c r="J165" s="248"/>
      <c r="K165" s="248"/>
      <c r="L165" s="248">
        <v>274660</v>
      </c>
      <c r="M165" s="248"/>
      <c r="N165" s="248"/>
      <c r="O165" s="248">
        <v>274660</v>
      </c>
      <c r="P165" s="248"/>
      <c r="Q165" s="248"/>
      <c r="R165" s="203" t="s">
        <v>104</v>
      </c>
    </row>
    <row r="166" spans="1:19" ht="20.25" customHeight="1">
      <c r="A166" s="328"/>
      <c r="B166" s="187" t="s">
        <v>429</v>
      </c>
      <c r="C166" s="182" t="s">
        <v>134</v>
      </c>
      <c r="D166" s="182" t="s">
        <v>655</v>
      </c>
      <c r="E166" s="191" t="s">
        <v>414</v>
      </c>
      <c r="F166" s="191" t="s">
        <v>432</v>
      </c>
      <c r="G166" s="182" t="s">
        <v>134</v>
      </c>
      <c r="H166" s="167">
        <v>349</v>
      </c>
      <c r="I166" s="248">
        <v>32186</v>
      </c>
      <c r="J166" s="248"/>
      <c r="K166" s="248"/>
      <c r="L166" s="248">
        <v>32186</v>
      </c>
      <c r="M166" s="248"/>
      <c r="N166" s="248"/>
      <c r="O166" s="248">
        <v>32186</v>
      </c>
      <c r="P166" s="248"/>
      <c r="Q166" s="248"/>
      <c r="R166" s="203" t="s">
        <v>104</v>
      </c>
    </row>
    <row r="167" spans="1:19" ht="25.5" customHeight="1">
      <c r="A167" s="328"/>
      <c r="B167" s="187" t="s">
        <v>429</v>
      </c>
      <c r="C167" s="182" t="s">
        <v>134</v>
      </c>
      <c r="D167" s="182" t="s">
        <v>656</v>
      </c>
      <c r="E167" s="191" t="s">
        <v>415</v>
      </c>
      <c r="F167" s="191" t="s">
        <v>431</v>
      </c>
      <c r="G167" s="182" t="s">
        <v>134</v>
      </c>
      <c r="H167" s="167">
        <v>346</v>
      </c>
      <c r="I167" s="248">
        <f>120000+200000</f>
        <v>320000</v>
      </c>
      <c r="J167" s="248"/>
      <c r="K167" s="248"/>
      <c r="L167" s="248">
        <f>120000+200000</f>
        <v>320000</v>
      </c>
      <c r="M167" s="248"/>
      <c r="N167" s="248"/>
      <c r="O167" s="248">
        <f>120000+200000</f>
        <v>320000</v>
      </c>
      <c r="P167" s="248"/>
      <c r="Q167" s="248"/>
      <c r="R167" s="203"/>
    </row>
    <row r="168" spans="1:19" ht="25.5" customHeight="1">
      <c r="A168" s="328"/>
      <c r="B168" s="187" t="s">
        <v>429</v>
      </c>
      <c r="C168" s="182" t="s">
        <v>134</v>
      </c>
      <c r="D168" s="182" t="s">
        <v>655</v>
      </c>
      <c r="E168" s="191" t="s">
        <v>415</v>
      </c>
      <c r="F168" s="191" t="s">
        <v>498</v>
      </c>
      <c r="G168" s="182" t="s">
        <v>134</v>
      </c>
      <c r="H168" s="167">
        <v>349</v>
      </c>
      <c r="I168" s="248">
        <f>30000</f>
        <v>30000</v>
      </c>
      <c r="J168" s="248"/>
      <c r="K168" s="248"/>
      <c r="L168" s="248">
        <f>30000</f>
        <v>30000</v>
      </c>
      <c r="M168" s="248"/>
      <c r="N168" s="248"/>
      <c r="O168" s="248">
        <f>30000</f>
        <v>30000</v>
      </c>
      <c r="P168" s="248"/>
      <c r="Q168" s="248"/>
      <c r="R168" s="203"/>
    </row>
    <row r="169" spans="1:19" ht="25.5" customHeight="1">
      <c r="A169" s="328"/>
      <c r="B169" s="187" t="s">
        <v>429</v>
      </c>
      <c r="C169" s="182" t="s">
        <v>134</v>
      </c>
      <c r="D169" s="182" t="s">
        <v>656</v>
      </c>
      <c r="E169" s="191"/>
      <c r="F169" s="166" t="s">
        <v>487</v>
      </c>
      <c r="G169" s="182" t="s">
        <v>134</v>
      </c>
      <c r="H169" s="167">
        <v>346</v>
      </c>
      <c r="I169" s="248">
        <v>90000</v>
      </c>
      <c r="J169" s="248"/>
      <c r="K169" s="248"/>
      <c r="L169" s="248">
        <v>90000</v>
      </c>
      <c r="M169" s="248"/>
      <c r="N169" s="248"/>
      <c r="O169" s="248">
        <v>90000</v>
      </c>
      <c r="P169" s="248"/>
      <c r="Q169" s="248"/>
      <c r="R169" s="203"/>
    </row>
    <row r="170" spans="1:19" ht="20.25" hidden="1" customHeight="1">
      <c r="A170" s="328"/>
      <c r="B170" s="187" t="s">
        <v>429</v>
      </c>
      <c r="C170" s="182"/>
      <c r="D170" s="182"/>
      <c r="E170" s="191"/>
      <c r="F170" s="166"/>
      <c r="G170" s="182"/>
      <c r="H170" s="167"/>
      <c r="I170" s="250"/>
      <c r="J170" s="251"/>
      <c r="K170" s="252"/>
      <c r="L170" s="250"/>
      <c r="M170" s="251"/>
      <c r="N170" s="252"/>
      <c r="O170" s="250"/>
      <c r="P170" s="251"/>
      <c r="Q170" s="252"/>
      <c r="R170" s="203" t="s">
        <v>104</v>
      </c>
    </row>
    <row r="171" spans="1:19" ht="20.25" customHeight="1">
      <c r="A171" s="328"/>
      <c r="B171" s="187" t="s">
        <v>429</v>
      </c>
      <c r="C171" s="182" t="s">
        <v>134</v>
      </c>
      <c r="D171" s="182" t="s">
        <v>655</v>
      </c>
      <c r="E171" s="191"/>
      <c r="F171" s="166" t="s">
        <v>488</v>
      </c>
      <c r="G171" s="182" t="s">
        <v>134</v>
      </c>
      <c r="H171" s="167">
        <v>349</v>
      </c>
      <c r="I171" s="248">
        <v>70000</v>
      </c>
      <c r="J171" s="248"/>
      <c r="K171" s="248"/>
      <c r="L171" s="248">
        <v>70000</v>
      </c>
      <c r="M171" s="248"/>
      <c r="N171" s="248"/>
      <c r="O171" s="248">
        <v>70000</v>
      </c>
      <c r="P171" s="248"/>
      <c r="Q171" s="248"/>
      <c r="R171" s="203"/>
    </row>
    <row r="172" spans="1:19" ht="20.25" customHeight="1">
      <c r="A172" s="328"/>
      <c r="B172" s="187" t="s">
        <v>429</v>
      </c>
      <c r="C172" s="182" t="s">
        <v>134</v>
      </c>
      <c r="D172" s="182" t="s">
        <v>657</v>
      </c>
      <c r="E172" s="191"/>
      <c r="F172" s="166" t="s">
        <v>500</v>
      </c>
      <c r="G172" s="182" t="s">
        <v>134</v>
      </c>
      <c r="H172" s="167">
        <v>342</v>
      </c>
      <c r="I172" s="250">
        <v>30000</v>
      </c>
      <c r="J172" s="251"/>
      <c r="K172" s="252"/>
      <c r="L172" s="250">
        <v>30000</v>
      </c>
      <c r="M172" s="251"/>
      <c r="N172" s="252"/>
      <c r="O172" s="250">
        <v>30000</v>
      </c>
      <c r="P172" s="251"/>
      <c r="Q172" s="252"/>
      <c r="R172" s="203" t="s">
        <v>104</v>
      </c>
      <c r="S172" s="185"/>
    </row>
    <row r="173" spans="1:19" ht="20.25" customHeight="1">
      <c r="A173" s="241"/>
      <c r="B173" s="187" t="s">
        <v>429</v>
      </c>
      <c r="C173" s="182" t="s">
        <v>134</v>
      </c>
      <c r="D173" s="182" t="s">
        <v>656</v>
      </c>
      <c r="E173" s="191"/>
      <c r="F173" s="166" t="s">
        <v>499</v>
      </c>
      <c r="G173" s="182" t="s">
        <v>134</v>
      </c>
      <c r="H173" s="167">
        <v>346</v>
      </c>
      <c r="I173" s="248">
        <v>80000</v>
      </c>
      <c r="J173" s="248"/>
      <c r="K173" s="248"/>
      <c r="L173" s="248">
        <v>80000</v>
      </c>
      <c r="M173" s="248"/>
      <c r="N173" s="248"/>
      <c r="O173" s="248">
        <v>80000</v>
      </c>
      <c r="P173" s="248"/>
      <c r="Q173" s="248"/>
      <c r="R173" s="203"/>
      <c r="S173" s="185"/>
    </row>
    <row r="174" spans="1:19" ht="19.5" customHeight="1">
      <c r="A174" s="241"/>
      <c r="B174" s="187" t="s">
        <v>595</v>
      </c>
      <c r="C174" s="182" t="s">
        <v>596</v>
      </c>
      <c r="D174" s="182" t="s">
        <v>648</v>
      </c>
      <c r="E174" s="191" t="s">
        <v>414</v>
      </c>
      <c r="F174" s="191" t="s">
        <v>353</v>
      </c>
      <c r="G174" s="182" t="s">
        <v>596</v>
      </c>
      <c r="H174" s="167">
        <v>223</v>
      </c>
      <c r="I174" s="248">
        <f>5405160-645767</f>
        <v>4759393</v>
      </c>
      <c r="J174" s="248"/>
      <c r="K174" s="248"/>
      <c r="L174" s="248">
        <f>5405160-645767</f>
        <v>4759393</v>
      </c>
      <c r="M174" s="248"/>
      <c r="N174" s="248"/>
      <c r="O174" s="248">
        <f>5405160-645767</f>
        <v>4759393</v>
      </c>
      <c r="P174" s="248"/>
      <c r="Q174" s="248"/>
      <c r="R174" s="203" t="s">
        <v>104</v>
      </c>
    </row>
    <row r="175" spans="1:19" ht="28.5" customHeight="1">
      <c r="A175" s="210" t="s">
        <v>34</v>
      </c>
      <c r="B175" s="187" t="s">
        <v>94</v>
      </c>
      <c r="C175" s="182" t="s">
        <v>135</v>
      </c>
      <c r="D175" s="182" t="s">
        <v>104</v>
      </c>
      <c r="E175" s="167" t="s">
        <v>104</v>
      </c>
      <c r="F175" s="191" t="s">
        <v>104</v>
      </c>
      <c r="G175" s="182" t="s">
        <v>135</v>
      </c>
      <c r="H175" s="167" t="s">
        <v>104</v>
      </c>
      <c r="I175" s="248">
        <v>0</v>
      </c>
      <c r="J175" s="248"/>
      <c r="K175" s="248"/>
      <c r="L175" s="248">
        <v>0</v>
      </c>
      <c r="M175" s="248"/>
      <c r="N175" s="248"/>
      <c r="O175" s="248">
        <v>0</v>
      </c>
      <c r="P175" s="248"/>
      <c r="Q175" s="248"/>
      <c r="R175" s="203" t="s">
        <v>104</v>
      </c>
    </row>
    <row r="176" spans="1:19" ht="15" customHeight="1">
      <c r="A176" s="231" t="s">
        <v>35</v>
      </c>
      <c r="B176" s="187" t="s">
        <v>95</v>
      </c>
      <c r="C176" s="182" t="s">
        <v>136</v>
      </c>
      <c r="D176" s="182" t="s">
        <v>104</v>
      </c>
      <c r="E176" s="167" t="s">
        <v>104</v>
      </c>
      <c r="F176" s="191" t="s">
        <v>104</v>
      </c>
      <c r="G176" s="182" t="s">
        <v>136</v>
      </c>
      <c r="H176" s="167" t="s">
        <v>104</v>
      </c>
      <c r="I176" s="248">
        <v>0</v>
      </c>
      <c r="J176" s="248"/>
      <c r="K176" s="248"/>
      <c r="L176" s="248">
        <v>0</v>
      </c>
      <c r="M176" s="248"/>
      <c r="N176" s="248"/>
      <c r="O176" s="248">
        <v>0</v>
      </c>
      <c r="P176" s="248"/>
      <c r="Q176" s="248"/>
      <c r="R176" s="203" t="s">
        <v>104</v>
      </c>
    </row>
    <row r="177" spans="1:18" ht="27.75" customHeight="1">
      <c r="A177" s="231" t="s">
        <v>36</v>
      </c>
      <c r="B177" s="187" t="s">
        <v>96</v>
      </c>
      <c r="C177" s="182" t="s">
        <v>137</v>
      </c>
      <c r="D177" s="182" t="s">
        <v>104</v>
      </c>
      <c r="E177" s="167" t="s">
        <v>104</v>
      </c>
      <c r="F177" s="191" t="s">
        <v>104</v>
      </c>
      <c r="G177" s="182" t="s">
        <v>137</v>
      </c>
      <c r="H177" s="167" t="s">
        <v>104</v>
      </c>
      <c r="I177" s="248">
        <v>0</v>
      </c>
      <c r="J177" s="248"/>
      <c r="K177" s="248"/>
      <c r="L177" s="248">
        <v>0</v>
      </c>
      <c r="M177" s="248"/>
      <c r="N177" s="248"/>
      <c r="O177" s="248">
        <v>0</v>
      </c>
      <c r="P177" s="248"/>
      <c r="Q177" s="248"/>
      <c r="R177" s="203" t="s">
        <v>104</v>
      </c>
    </row>
    <row r="178" spans="1:18" ht="24" customHeight="1">
      <c r="A178" s="179" t="s">
        <v>39</v>
      </c>
      <c r="B178" s="180" t="s">
        <v>97</v>
      </c>
      <c r="C178" s="181" t="s">
        <v>138</v>
      </c>
      <c r="D178" s="182" t="s">
        <v>104</v>
      </c>
      <c r="E178" s="167" t="s">
        <v>104</v>
      </c>
      <c r="F178" s="191" t="s">
        <v>104</v>
      </c>
      <c r="G178" s="181" t="s">
        <v>138</v>
      </c>
      <c r="H178" s="167" t="s">
        <v>104</v>
      </c>
      <c r="I178" s="248">
        <v>-170000</v>
      </c>
      <c r="J178" s="248"/>
      <c r="K178" s="248"/>
      <c r="L178" s="248">
        <v>0</v>
      </c>
      <c r="M178" s="248"/>
      <c r="N178" s="248"/>
      <c r="O178" s="248">
        <v>0</v>
      </c>
      <c r="P178" s="248"/>
      <c r="Q178" s="248"/>
      <c r="R178" s="203" t="s">
        <v>104</v>
      </c>
    </row>
    <row r="179" spans="1:18" ht="25.5" customHeight="1">
      <c r="A179" s="226" t="s">
        <v>41</v>
      </c>
      <c r="B179" s="187" t="s">
        <v>98</v>
      </c>
      <c r="C179" s="182" t="s">
        <v>104</v>
      </c>
      <c r="D179" s="182" t="s">
        <v>104</v>
      </c>
      <c r="E179" s="167" t="s">
        <v>104</v>
      </c>
      <c r="F179" s="191" t="s">
        <v>104</v>
      </c>
      <c r="G179" s="182" t="s">
        <v>104</v>
      </c>
      <c r="H179" s="167" t="s">
        <v>104</v>
      </c>
      <c r="I179" s="248">
        <v>-170000</v>
      </c>
      <c r="J179" s="248"/>
      <c r="K179" s="248"/>
      <c r="L179" s="248">
        <v>0</v>
      </c>
      <c r="M179" s="248"/>
      <c r="N179" s="248"/>
      <c r="O179" s="248">
        <v>0</v>
      </c>
      <c r="P179" s="248"/>
      <c r="Q179" s="248"/>
      <c r="R179" s="203" t="s">
        <v>104</v>
      </c>
    </row>
    <row r="180" spans="1:18" ht="15" customHeight="1">
      <c r="A180" s="226" t="s">
        <v>42</v>
      </c>
      <c r="B180" s="187" t="s">
        <v>99</v>
      </c>
      <c r="C180" s="182" t="s">
        <v>104</v>
      </c>
      <c r="D180" s="182" t="s">
        <v>104</v>
      </c>
      <c r="E180" s="167" t="s">
        <v>104</v>
      </c>
      <c r="F180" s="191" t="s">
        <v>104</v>
      </c>
      <c r="G180" s="182" t="s">
        <v>104</v>
      </c>
      <c r="H180" s="167" t="s">
        <v>104</v>
      </c>
      <c r="I180" s="248">
        <v>0</v>
      </c>
      <c r="J180" s="248"/>
      <c r="K180" s="248"/>
      <c r="L180" s="248">
        <v>0</v>
      </c>
      <c r="M180" s="248"/>
      <c r="N180" s="248"/>
      <c r="O180" s="248">
        <v>0</v>
      </c>
      <c r="P180" s="248"/>
      <c r="Q180" s="248"/>
      <c r="R180" s="203" t="s">
        <v>104</v>
      </c>
    </row>
    <row r="181" spans="1:18" ht="15" customHeight="1">
      <c r="A181" s="226" t="s">
        <v>40</v>
      </c>
      <c r="B181" s="187" t="s">
        <v>100</v>
      </c>
      <c r="C181" s="182" t="s">
        <v>104</v>
      </c>
      <c r="D181" s="182" t="s">
        <v>104</v>
      </c>
      <c r="E181" s="167" t="s">
        <v>104</v>
      </c>
      <c r="F181" s="191" t="s">
        <v>104</v>
      </c>
      <c r="G181" s="182" t="s">
        <v>104</v>
      </c>
      <c r="H181" s="167" t="s">
        <v>104</v>
      </c>
      <c r="I181" s="248">
        <v>0</v>
      </c>
      <c r="J181" s="248"/>
      <c r="K181" s="248"/>
      <c r="L181" s="248">
        <v>0</v>
      </c>
      <c r="M181" s="248"/>
      <c r="N181" s="248"/>
      <c r="O181" s="248">
        <v>0</v>
      </c>
      <c r="P181" s="248"/>
      <c r="Q181" s="248"/>
      <c r="R181" s="203" t="s">
        <v>104</v>
      </c>
    </row>
    <row r="182" spans="1:18">
      <c r="A182" s="179" t="s">
        <v>43</v>
      </c>
      <c r="B182" s="180" t="s">
        <v>101</v>
      </c>
      <c r="C182" s="181" t="s">
        <v>104</v>
      </c>
      <c r="D182" s="182" t="s">
        <v>104</v>
      </c>
      <c r="E182" s="167" t="s">
        <v>104</v>
      </c>
      <c r="F182" s="191" t="s">
        <v>104</v>
      </c>
      <c r="G182" s="181" t="s">
        <v>104</v>
      </c>
      <c r="H182" s="167" t="s">
        <v>104</v>
      </c>
      <c r="I182" s="248">
        <v>0</v>
      </c>
      <c r="J182" s="248"/>
      <c r="K182" s="248"/>
      <c r="L182" s="248">
        <v>0</v>
      </c>
      <c r="M182" s="248"/>
      <c r="N182" s="248"/>
      <c r="O182" s="248">
        <v>0</v>
      </c>
      <c r="P182" s="248"/>
      <c r="Q182" s="248"/>
      <c r="R182" s="203" t="s">
        <v>104</v>
      </c>
    </row>
    <row r="183" spans="1:18" ht="15" customHeight="1" thickBot="1">
      <c r="A183" s="226" t="s">
        <v>37</v>
      </c>
      <c r="B183" s="233" t="s">
        <v>102</v>
      </c>
      <c r="C183" s="234" t="s">
        <v>139</v>
      </c>
      <c r="D183" s="234" t="s">
        <v>104</v>
      </c>
      <c r="E183" s="235" t="s">
        <v>104</v>
      </c>
      <c r="F183" s="236" t="s">
        <v>104</v>
      </c>
      <c r="G183" s="234" t="s">
        <v>139</v>
      </c>
      <c r="H183" s="235" t="s">
        <v>104</v>
      </c>
      <c r="I183" s="271">
        <v>0</v>
      </c>
      <c r="J183" s="271"/>
      <c r="K183" s="271"/>
      <c r="L183" s="271">
        <v>0</v>
      </c>
      <c r="M183" s="271"/>
      <c r="N183" s="271"/>
      <c r="O183" s="271">
        <v>0</v>
      </c>
      <c r="P183" s="271"/>
      <c r="Q183" s="271"/>
      <c r="R183" s="237" t="s">
        <v>104</v>
      </c>
    </row>
    <row r="184" spans="1:18" ht="16.5" hidden="1" thickBot="1">
      <c r="A184" s="226"/>
      <c r="B184" s="242"/>
      <c r="C184" s="243"/>
      <c r="D184" s="244"/>
      <c r="E184" s="245"/>
      <c r="F184" s="246"/>
      <c r="G184" s="244"/>
      <c r="H184" s="245"/>
      <c r="I184" s="272">
        <v>0</v>
      </c>
      <c r="J184" s="272"/>
      <c r="K184" s="272"/>
      <c r="L184" s="272">
        <v>0</v>
      </c>
      <c r="M184" s="272"/>
      <c r="N184" s="272"/>
      <c r="O184" s="272">
        <v>0</v>
      </c>
      <c r="P184" s="272"/>
      <c r="Q184" s="272"/>
      <c r="R184" s="247" t="s">
        <v>104</v>
      </c>
    </row>
  </sheetData>
  <mergeCells count="518">
    <mergeCell ref="I32:K32"/>
    <mergeCell ref="L32:N32"/>
    <mergeCell ref="O32:Q32"/>
    <mergeCell ref="I110:K110"/>
    <mergeCell ref="L110:N110"/>
    <mergeCell ref="O110:Q110"/>
    <mergeCell ref="L103:N103"/>
    <mergeCell ref="O103:Q103"/>
    <mergeCell ref="I104:K104"/>
    <mergeCell ref="L104:N104"/>
    <mergeCell ref="O104:Q104"/>
    <mergeCell ref="I105:K105"/>
    <mergeCell ref="L105:N105"/>
    <mergeCell ref="O105:Q105"/>
    <mergeCell ref="I103:K103"/>
    <mergeCell ref="I106:K106"/>
    <mergeCell ref="L106:N106"/>
    <mergeCell ref="I108:K108"/>
    <mergeCell ref="I109:K109"/>
    <mergeCell ref="O100:Q100"/>
    <mergeCell ref="L93:N93"/>
    <mergeCell ref="O106:Q106"/>
    <mergeCell ref="I107:K107"/>
    <mergeCell ref="L107:N107"/>
    <mergeCell ref="O107:Q107"/>
    <mergeCell ref="I96:K96"/>
    <mergeCell ref="L96:N96"/>
    <mergeCell ref="I94:K94"/>
    <mergeCell ref="I99:K99"/>
    <mergeCell ref="L99:N99"/>
    <mergeCell ref="O99:Q99"/>
    <mergeCell ref="I97:K97"/>
    <mergeCell ref="L97:N97"/>
    <mergeCell ref="O97:Q97"/>
    <mergeCell ref="I98:K98"/>
    <mergeCell ref="L98:N98"/>
    <mergeCell ref="O98:Q98"/>
    <mergeCell ref="I95:K95"/>
    <mergeCell ref="L95:N95"/>
    <mergeCell ref="O95:Q95"/>
    <mergeCell ref="A137:A138"/>
    <mergeCell ref="A145:A146"/>
    <mergeCell ref="I146:K146"/>
    <mergeCell ref="L146:N146"/>
    <mergeCell ref="O146:Q146"/>
    <mergeCell ref="A81:A83"/>
    <mergeCell ref="I82:K82"/>
    <mergeCell ref="L82:N82"/>
    <mergeCell ref="O82:Q82"/>
    <mergeCell ref="I83:K83"/>
    <mergeCell ref="L83:N83"/>
    <mergeCell ref="O83:Q83"/>
    <mergeCell ref="I86:K86"/>
    <mergeCell ref="L86:N86"/>
    <mergeCell ref="A87:A100"/>
    <mergeCell ref="I101:K101"/>
    <mergeCell ref="L101:N101"/>
    <mergeCell ref="O101:Q101"/>
    <mergeCell ref="I102:K102"/>
    <mergeCell ref="L102:N102"/>
    <mergeCell ref="O102:Q102"/>
    <mergeCell ref="L90:N90"/>
    <mergeCell ref="O90:Q90"/>
    <mergeCell ref="I91:K91"/>
    <mergeCell ref="I144:K144"/>
    <mergeCell ref="L144:N144"/>
    <mergeCell ref="O144:Q144"/>
    <mergeCell ref="I143:K143"/>
    <mergeCell ref="I150:K150"/>
    <mergeCell ref="L150:N150"/>
    <mergeCell ref="O150:Q150"/>
    <mergeCell ref="I142:K142"/>
    <mergeCell ref="L142:N142"/>
    <mergeCell ref="O142:Q142"/>
    <mergeCell ref="I149:K149"/>
    <mergeCell ref="L149:N149"/>
    <mergeCell ref="O149:Q149"/>
    <mergeCell ref="I147:K147"/>
    <mergeCell ref="L147:N147"/>
    <mergeCell ref="O147:Q147"/>
    <mergeCell ref="I148:K148"/>
    <mergeCell ref="L148:N148"/>
    <mergeCell ref="O148:Q148"/>
    <mergeCell ref="A150:A157"/>
    <mergeCell ref="I157:K157"/>
    <mergeCell ref="L157:N157"/>
    <mergeCell ref="A163:A172"/>
    <mergeCell ref="L75:N75"/>
    <mergeCell ref="O75:Q75"/>
    <mergeCell ref="I76:K76"/>
    <mergeCell ref="L76:N76"/>
    <mergeCell ref="O76:Q76"/>
    <mergeCell ref="I81:K81"/>
    <mergeCell ref="L81:N81"/>
    <mergeCell ref="O81:Q81"/>
    <mergeCell ref="O87:Q87"/>
    <mergeCell ref="I88:K88"/>
    <mergeCell ref="L88:N88"/>
    <mergeCell ref="O88:Q88"/>
    <mergeCell ref="I89:K89"/>
    <mergeCell ref="L89:N89"/>
    <mergeCell ref="O89:Q89"/>
    <mergeCell ref="L84:N84"/>
    <mergeCell ref="O84:Q84"/>
    <mergeCell ref="I85:K85"/>
    <mergeCell ref="L85:N85"/>
    <mergeCell ref="O85:Q85"/>
    <mergeCell ref="O61:Q61"/>
    <mergeCell ref="O58:Q58"/>
    <mergeCell ref="I54:K54"/>
    <mergeCell ref="L54:N54"/>
    <mergeCell ref="O54:Q54"/>
    <mergeCell ref="I55:K55"/>
    <mergeCell ref="L55:N55"/>
    <mergeCell ref="I56:K56"/>
    <mergeCell ref="L56:N56"/>
    <mergeCell ref="I58:K58"/>
    <mergeCell ref="L58:N58"/>
    <mergeCell ref="I57:K57"/>
    <mergeCell ref="L57:N57"/>
    <mergeCell ref="O57:Q57"/>
    <mergeCell ref="I60:K60"/>
    <mergeCell ref="L60:N60"/>
    <mergeCell ref="O60:Q60"/>
    <mergeCell ref="L5:R5"/>
    <mergeCell ref="L6:R6"/>
    <mergeCell ref="L7:R7"/>
    <mergeCell ref="L8:R8"/>
    <mergeCell ref="L9:R9"/>
    <mergeCell ref="A17:M17"/>
    <mergeCell ref="A14:Q14"/>
    <mergeCell ref="A15:M15"/>
    <mergeCell ref="A12:M12"/>
    <mergeCell ref="A13:M13"/>
    <mergeCell ref="L10:R10"/>
    <mergeCell ref="A23:R23"/>
    <mergeCell ref="R13:R14"/>
    <mergeCell ref="N15:Q15"/>
    <mergeCell ref="N16:Q16"/>
    <mergeCell ref="N17:Q17"/>
    <mergeCell ref="N18:Q18"/>
    <mergeCell ref="N19:Q19"/>
    <mergeCell ref="N20:Q20"/>
    <mergeCell ref="N21:Q21"/>
    <mergeCell ref="A20:M20"/>
    <mergeCell ref="A25:A27"/>
    <mergeCell ref="B25:B27"/>
    <mergeCell ref="B66:B67"/>
    <mergeCell ref="B49:B50"/>
    <mergeCell ref="G66:G67"/>
    <mergeCell ref="D66:D67"/>
    <mergeCell ref="G49:G50"/>
    <mergeCell ref="G25:G27"/>
    <mergeCell ref="E25:E27"/>
    <mergeCell ref="F25:F27"/>
    <mergeCell ref="D49:D50"/>
    <mergeCell ref="D25:D27"/>
    <mergeCell ref="C25:C27"/>
    <mergeCell ref="C49:C50"/>
    <mergeCell ref="C66:C67"/>
    <mergeCell ref="I28:K28"/>
    <mergeCell ref="L49:N50"/>
    <mergeCell ref="O49:Q50"/>
    <mergeCell ref="R49:R50"/>
    <mergeCell ref="L51:N51"/>
    <mergeCell ref="L28:N28"/>
    <mergeCell ref="I27:K27"/>
    <mergeCell ref="L27:N27"/>
    <mergeCell ref="O27:Q27"/>
    <mergeCell ref="I36:K36"/>
    <mergeCell ref="L36:N36"/>
    <mergeCell ref="O36:Q36"/>
    <mergeCell ref="O28:Q28"/>
    <mergeCell ref="I29:K29"/>
    <mergeCell ref="L29:N29"/>
    <mergeCell ref="O29:Q29"/>
    <mergeCell ref="L33:N33"/>
    <mergeCell ref="O33:Q33"/>
    <mergeCell ref="O37:Q37"/>
    <mergeCell ref="O38:Q38"/>
    <mergeCell ref="R26:R27"/>
    <mergeCell ref="I45:K45"/>
    <mergeCell ref="L45:N45"/>
    <mergeCell ref="O45:Q45"/>
    <mergeCell ref="H25:H27"/>
    <mergeCell ref="I25:R25"/>
    <mergeCell ref="O51:Q51"/>
    <mergeCell ref="I46:K46"/>
    <mergeCell ref="L46:N46"/>
    <mergeCell ref="O46:Q46"/>
    <mergeCell ref="I62:K62"/>
    <mergeCell ref="O55:Q55"/>
    <mergeCell ref="L62:N62"/>
    <mergeCell ref="I47:K47"/>
    <mergeCell ref="L47:N47"/>
    <mergeCell ref="O47:Q47"/>
    <mergeCell ref="I52:K52"/>
    <mergeCell ref="L52:N52"/>
    <mergeCell ref="O52:Q52"/>
    <mergeCell ref="O56:Q56"/>
    <mergeCell ref="O62:Q62"/>
    <mergeCell ref="I49:K50"/>
    <mergeCell ref="I51:K51"/>
    <mergeCell ref="I59:K59"/>
    <mergeCell ref="L59:N59"/>
    <mergeCell ref="O59:Q59"/>
    <mergeCell ref="I61:K61"/>
    <mergeCell ref="L61:N61"/>
    <mergeCell ref="I48:K48"/>
    <mergeCell ref="L48:N48"/>
    <mergeCell ref="O48:Q48"/>
    <mergeCell ref="I43:K43"/>
    <mergeCell ref="L43:N43"/>
    <mergeCell ref="O43:Q43"/>
    <mergeCell ref="I44:K44"/>
    <mergeCell ref="L44:N44"/>
    <mergeCell ref="O44:Q44"/>
    <mergeCell ref="L42:N42"/>
    <mergeCell ref="O42:Q42"/>
    <mergeCell ref="O35:Q35"/>
    <mergeCell ref="I35:K35"/>
    <mergeCell ref="L35:N35"/>
    <mergeCell ref="I30:K30"/>
    <mergeCell ref="L30:N30"/>
    <mergeCell ref="O30:Q30"/>
    <mergeCell ref="I33:K33"/>
    <mergeCell ref="I37:K37"/>
    <mergeCell ref="I40:K40"/>
    <mergeCell ref="L40:N40"/>
    <mergeCell ref="O40:Q40"/>
    <mergeCell ref="I34:K34"/>
    <mergeCell ref="I41:K41"/>
    <mergeCell ref="L41:N41"/>
    <mergeCell ref="O41:Q41"/>
    <mergeCell ref="I38:K38"/>
    <mergeCell ref="L37:N37"/>
    <mergeCell ref="L38:N38"/>
    <mergeCell ref="I31:K31"/>
    <mergeCell ref="L31:N31"/>
    <mergeCell ref="O31:Q31"/>
    <mergeCell ref="I39:K39"/>
    <mergeCell ref="I64:K64"/>
    <mergeCell ref="L64:N64"/>
    <mergeCell ref="O64:Q64"/>
    <mergeCell ref="I65:K65"/>
    <mergeCell ref="L65:N65"/>
    <mergeCell ref="O65:Q65"/>
    <mergeCell ref="O66:Q67"/>
    <mergeCell ref="I66:K67"/>
    <mergeCell ref="L66:N67"/>
    <mergeCell ref="O138:Q138"/>
    <mergeCell ref="I137:K137"/>
    <mergeCell ref="L137:N137"/>
    <mergeCell ref="O137:Q137"/>
    <mergeCell ref="I134:K134"/>
    <mergeCell ref="I126:K126"/>
    <mergeCell ref="L126:N126"/>
    <mergeCell ref="O126:Q126"/>
    <mergeCell ref="R66:R67"/>
    <mergeCell ref="I68:K68"/>
    <mergeCell ref="L68:N68"/>
    <mergeCell ref="O68:Q68"/>
    <mergeCell ref="O72:Q72"/>
    <mergeCell ref="I73:K73"/>
    <mergeCell ref="L73:N73"/>
    <mergeCell ref="O73:Q73"/>
    <mergeCell ref="L91:N91"/>
    <mergeCell ref="O91:Q91"/>
    <mergeCell ref="I90:K90"/>
    <mergeCell ref="I79:K79"/>
    <mergeCell ref="L79:N79"/>
    <mergeCell ref="O79:Q79"/>
    <mergeCell ref="I100:K100"/>
    <mergeCell ref="L100:N100"/>
    <mergeCell ref="I124:K124"/>
    <mergeCell ref="L124:N124"/>
    <mergeCell ref="O124:Q124"/>
    <mergeCell ref="I125:K125"/>
    <mergeCell ref="L125:N125"/>
    <mergeCell ref="O125:Q125"/>
    <mergeCell ref="I123:K123"/>
    <mergeCell ref="O134:Q134"/>
    <mergeCell ref="I132:K132"/>
    <mergeCell ref="L134:N134"/>
    <mergeCell ref="O133:Q133"/>
    <mergeCell ref="L132:N132"/>
    <mergeCell ref="O132:Q132"/>
    <mergeCell ref="I133:K133"/>
    <mergeCell ref="L133:N133"/>
    <mergeCell ref="I175:K175"/>
    <mergeCell ref="L131:N131"/>
    <mergeCell ref="O131:Q131"/>
    <mergeCell ref="I163:K163"/>
    <mergeCell ref="L163:N163"/>
    <mergeCell ref="O163:Q163"/>
    <mergeCell ref="I172:K172"/>
    <mergeCell ref="L172:N172"/>
    <mergeCell ref="O172:Q172"/>
    <mergeCell ref="I136:K136"/>
    <mergeCell ref="L136:N136"/>
    <mergeCell ref="O136:Q136"/>
    <mergeCell ref="L143:N143"/>
    <mergeCell ref="O143:Q143"/>
    <mergeCell ref="I145:K145"/>
    <mergeCell ref="L145:N145"/>
    <mergeCell ref="O145:Q145"/>
    <mergeCell ref="I161:K161"/>
    <mergeCell ref="L161:N161"/>
    <mergeCell ref="O161:Q161"/>
    <mergeCell ref="L155:N155"/>
    <mergeCell ref="O155:Q155"/>
    <mergeCell ref="O157:Q157"/>
    <mergeCell ref="I138:K138"/>
    <mergeCell ref="I184:K184"/>
    <mergeCell ref="L184:N184"/>
    <mergeCell ref="O184:Q184"/>
    <mergeCell ref="L180:N180"/>
    <mergeCell ref="O180:Q180"/>
    <mergeCell ref="I181:K181"/>
    <mergeCell ref="L181:N181"/>
    <mergeCell ref="O181:Q181"/>
    <mergeCell ref="I182:K182"/>
    <mergeCell ref="L182:N182"/>
    <mergeCell ref="O182:Q182"/>
    <mergeCell ref="I180:K180"/>
    <mergeCell ref="I183:K183"/>
    <mergeCell ref="I42:K42"/>
    <mergeCell ref="L69:N69"/>
    <mergeCell ref="O69:Q69"/>
    <mergeCell ref="I70:K70"/>
    <mergeCell ref="L70:N70"/>
    <mergeCell ref="O70:Q70"/>
    <mergeCell ref="I71:K71"/>
    <mergeCell ref="L71:N71"/>
    <mergeCell ref="L183:N183"/>
    <mergeCell ref="O183:Q183"/>
    <mergeCell ref="L178:N178"/>
    <mergeCell ref="O178:Q178"/>
    <mergeCell ref="I179:K179"/>
    <mergeCell ref="L179:N179"/>
    <mergeCell ref="O179:Q179"/>
    <mergeCell ref="L175:N175"/>
    <mergeCell ref="O175:Q175"/>
    <mergeCell ref="I176:K176"/>
    <mergeCell ref="L176:N176"/>
    <mergeCell ref="O176:Q176"/>
    <mergeCell ref="I177:K177"/>
    <mergeCell ref="L177:N177"/>
    <mergeCell ref="O177:Q177"/>
    <mergeCell ref="I178:K178"/>
    <mergeCell ref="L39:N39"/>
    <mergeCell ref="O39:Q39"/>
    <mergeCell ref="O86:Q86"/>
    <mergeCell ref="I84:K84"/>
    <mergeCell ref="I87:K87"/>
    <mergeCell ref="L87:N87"/>
    <mergeCell ref="O93:Q93"/>
    <mergeCell ref="I53:K53"/>
    <mergeCell ref="L53:N53"/>
    <mergeCell ref="O53:Q53"/>
    <mergeCell ref="I63:K63"/>
    <mergeCell ref="L63:N63"/>
    <mergeCell ref="O63:Q63"/>
    <mergeCell ref="O77:Q77"/>
    <mergeCell ref="I77:K77"/>
    <mergeCell ref="L77:N77"/>
    <mergeCell ref="O71:Q71"/>
    <mergeCell ref="I69:K69"/>
    <mergeCell ref="I72:K72"/>
    <mergeCell ref="L72:N72"/>
    <mergeCell ref="I92:K92"/>
    <mergeCell ref="L92:N92"/>
    <mergeCell ref="O92:Q92"/>
    <mergeCell ref="I93:K93"/>
    <mergeCell ref="A160:A161"/>
    <mergeCell ref="I160:K160"/>
    <mergeCell ref="A140:A141"/>
    <mergeCell ref="A142:A144"/>
    <mergeCell ref="I167:K167"/>
    <mergeCell ref="L167:N167"/>
    <mergeCell ref="O167:Q167"/>
    <mergeCell ref="L94:N94"/>
    <mergeCell ref="L108:N108"/>
    <mergeCell ref="O94:Q94"/>
    <mergeCell ref="O108:Q108"/>
    <mergeCell ref="O96:Q96"/>
    <mergeCell ref="L109:N109"/>
    <mergeCell ref="O109:Q109"/>
    <mergeCell ref="L160:N160"/>
    <mergeCell ref="O160:Q160"/>
    <mergeCell ref="A116:A119"/>
    <mergeCell ref="I151:K151"/>
    <mergeCell ref="L151:N151"/>
    <mergeCell ref="O151:Q151"/>
    <mergeCell ref="I152:K152"/>
    <mergeCell ref="L152:N152"/>
    <mergeCell ref="O152:Q152"/>
    <mergeCell ref="I155:K155"/>
    <mergeCell ref="A74:A80"/>
    <mergeCell ref="I80:K80"/>
    <mergeCell ref="L80:N80"/>
    <mergeCell ref="O80:Q80"/>
    <mergeCell ref="I78:K78"/>
    <mergeCell ref="L78:N78"/>
    <mergeCell ref="O78:Q78"/>
    <mergeCell ref="I74:K74"/>
    <mergeCell ref="L74:N74"/>
    <mergeCell ref="O74:Q74"/>
    <mergeCell ref="I75:K75"/>
    <mergeCell ref="I173:K173"/>
    <mergeCell ref="L173:N173"/>
    <mergeCell ref="O173:Q173"/>
    <mergeCell ref="I168:K168"/>
    <mergeCell ref="L168:N168"/>
    <mergeCell ref="O168:Q168"/>
    <mergeCell ref="I158:K158"/>
    <mergeCell ref="L158:N158"/>
    <mergeCell ref="O158:Q158"/>
    <mergeCell ref="I159:K159"/>
    <mergeCell ref="L159:N159"/>
    <mergeCell ref="O159:Q159"/>
    <mergeCell ref="I164:K164"/>
    <mergeCell ref="L164:N164"/>
    <mergeCell ref="O164:Q164"/>
    <mergeCell ref="I166:K166"/>
    <mergeCell ref="L166:N166"/>
    <mergeCell ref="O165:Q165"/>
    <mergeCell ref="O166:Q166"/>
    <mergeCell ref="O171:Q171"/>
    <mergeCell ref="I169:K169"/>
    <mergeCell ref="L169:N169"/>
    <mergeCell ref="O169:Q169"/>
    <mergeCell ref="I170:K170"/>
    <mergeCell ref="L138:N138"/>
    <mergeCell ref="I135:K135"/>
    <mergeCell ref="L135:N135"/>
    <mergeCell ref="I111:K111"/>
    <mergeCell ref="L111:N111"/>
    <mergeCell ref="O111:Q111"/>
    <mergeCell ref="I116:K116"/>
    <mergeCell ref="L116:N116"/>
    <mergeCell ref="O116:Q116"/>
    <mergeCell ref="I117:K117"/>
    <mergeCell ref="I112:K112"/>
    <mergeCell ref="L112:N112"/>
    <mergeCell ref="O112:Q112"/>
    <mergeCell ref="L117:N117"/>
    <mergeCell ref="O117:Q117"/>
    <mergeCell ref="I113:K113"/>
    <mergeCell ref="L113:N113"/>
    <mergeCell ref="O113:Q113"/>
    <mergeCell ref="I114:K114"/>
    <mergeCell ref="L114:N114"/>
    <mergeCell ref="O114:Q114"/>
    <mergeCell ref="I115:K115"/>
    <mergeCell ref="L115:N115"/>
    <mergeCell ref="O115:Q115"/>
    <mergeCell ref="I156:K156"/>
    <mergeCell ref="I153:K153"/>
    <mergeCell ref="L153:N153"/>
    <mergeCell ref="O153:Q153"/>
    <mergeCell ref="I162:K162"/>
    <mergeCell ref="L162:N162"/>
    <mergeCell ref="O162:Q162"/>
    <mergeCell ref="I165:K165"/>
    <mergeCell ref="L165:N165"/>
    <mergeCell ref="L156:N156"/>
    <mergeCell ref="I154:K154"/>
    <mergeCell ref="L154:N154"/>
    <mergeCell ref="O154:Q154"/>
    <mergeCell ref="L170:N170"/>
    <mergeCell ref="O170:Q170"/>
    <mergeCell ref="I171:K171"/>
    <mergeCell ref="L171:N171"/>
    <mergeCell ref="L122:N122"/>
    <mergeCell ref="O122:Q122"/>
    <mergeCell ref="I119:K119"/>
    <mergeCell ref="I131:K131"/>
    <mergeCell ref="I118:K118"/>
    <mergeCell ref="L118:N118"/>
    <mergeCell ref="O118:Q118"/>
    <mergeCell ref="L119:N119"/>
    <mergeCell ref="I130:K130"/>
    <mergeCell ref="L130:N130"/>
    <mergeCell ref="O130:Q130"/>
    <mergeCell ref="I127:K127"/>
    <mergeCell ref="L127:N127"/>
    <mergeCell ref="O127:Q127"/>
    <mergeCell ref="O119:Q119"/>
    <mergeCell ref="I120:K120"/>
    <mergeCell ref="L120:N120"/>
    <mergeCell ref="O120:Q120"/>
    <mergeCell ref="I121:K121"/>
    <mergeCell ref="L121:N121"/>
    <mergeCell ref="O121:Q121"/>
    <mergeCell ref="I122:K122"/>
    <mergeCell ref="L123:N123"/>
    <mergeCell ref="O123:Q123"/>
    <mergeCell ref="I174:K174"/>
    <mergeCell ref="L174:N174"/>
    <mergeCell ref="O174:Q174"/>
    <mergeCell ref="O156:Q156"/>
    <mergeCell ref="I128:K128"/>
    <mergeCell ref="L128:N128"/>
    <mergeCell ref="O128:Q128"/>
    <mergeCell ref="I129:K129"/>
    <mergeCell ref="L129:N129"/>
    <mergeCell ref="O129:Q129"/>
    <mergeCell ref="I141:K141"/>
    <mergeCell ref="L141:N141"/>
    <mergeCell ref="O141:Q141"/>
    <mergeCell ref="I140:K140"/>
    <mergeCell ref="L140:N140"/>
    <mergeCell ref="O140:Q140"/>
    <mergeCell ref="O135:Q135"/>
    <mergeCell ref="I139:K139"/>
    <mergeCell ref="L139:N139"/>
    <mergeCell ref="O139:Q139"/>
  </mergeCells>
  <pageMargins left="0.78740157480314965" right="0.15748031496062992" top="0.15748031496062992" bottom="0.15748031496062992" header="0.15748031496062992" footer="0.15748031496062992"/>
  <pageSetup paperSize="9" scale="6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G36" sqref="G36:H36"/>
    </sheetView>
  </sheetViews>
  <sheetFormatPr defaultColWidth="9.140625" defaultRowHeight="15"/>
  <cols>
    <col min="1" max="1" width="9.140625" style="10"/>
    <col min="2" max="2" width="69.42578125" style="10" customWidth="1"/>
    <col min="3" max="3" width="10" style="10" customWidth="1"/>
    <col min="4" max="4" width="9" style="10" customWidth="1"/>
    <col min="5" max="5" width="8.42578125" style="10" customWidth="1"/>
    <col min="6" max="6" width="12" style="10" customWidth="1"/>
    <col min="7" max="7" width="4.85546875" style="10" customWidth="1"/>
    <col min="8" max="8" width="9.28515625" style="10" customWidth="1"/>
    <col min="9" max="9" width="9.140625" style="10"/>
    <col min="10" max="10" width="5.5703125" style="10" customWidth="1"/>
    <col min="11" max="11" width="6.28515625" style="10" customWidth="1"/>
    <col min="12" max="12" width="9.140625" style="10"/>
    <col min="13" max="13" width="5.85546875" style="10" customWidth="1"/>
    <col min="14" max="14" width="6.28515625" style="10" customWidth="1"/>
    <col min="15" max="15" width="16.5703125" style="10" customWidth="1"/>
    <col min="16" max="16384" width="9.140625" style="10"/>
  </cols>
  <sheetData>
    <row r="1" spans="1:15">
      <c r="A1" s="367" t="s">
        <v>233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339" t="s">
        <v>175</v>
      </c>
      <c r="B3" s="342" t="s">
        <v>44</v>
      </c>
      <c r="C3" s="345" t="s">
        <v>176</v>
      </c>
      <c r="D3" s="339" t="s">
        <v>177</v>
      </c>
      <c r="E3" s="348" t="s">
        <v>140</v>
      </c>
      <c r="F3" s="351" t="s">
        <v>146</v>
      </c>
      <c r="G3" s="352"/>
      <c r="H3" s="352"/>
      <c r="I3" s="352"/>
      <c r="J3" s="352"/>
      <c r="K3" s="352"/>
      <c r="L3" s="352"/>
      <c r="M3" s="352"/>
      <c r="N3" s="352"/>
      <c r="O3" s="353"/>
    </row>
    <row r="4" spans="1:15" ht="15" customHeight="1">
      <c r="A4" s="341"/>
      <c r="B4" s="343"/>
      <c r="C4" s="346"/>
      <c r="D4" s="341"/>
      <c r="E4" s="349"/>
      <c r="F4" s="24" t="s">
        <v>147</v>
      </c>
      <c r="G4" s="25" t="s">
        <v>337</v>
      </c>
      <c r="H4" s="26" t="s">
        <v>148</v>
      </c>
      <c r="I4" s="24" t="s">
        <v>147</v>
      </c>
      <c r="J4" s="25" t="s">
        <v>338</v>
      </c>
      <c r="K4" s="26" t="s">
        <v>148</v>
      </c>
      <c r="L4" s="24" t="s">
        <v>147</v>
      </c>
      <c r="M4" s="25" t="s">
        <v>589</v>
      </c>
      <c r="N4" s="26" t="s">
        <v>148</v>
      </c>
      <c r="O4" s="339" t="s">
        <v>149</v>
      </c>
    </row>
    <row r="5" spans="1:15" ht="15" customHeight="1">
      <c r="A5" s="340"/>
      <c r="B5" s="344"/>
      <c r="C5" s="347"/>
      <c r="D5" s="340"/>
      <c r="E5" s="350"/>
      <c r="F5" s="334" t="s">
        <v>178</v>
      </c>
      <c r="G5" s="335"/>
      <c r="H5" s="336"/>
      <c r="I5" s="334" t="s">
        <v>179</v>
      </c>
      <c r="J5" s="335"/>
      <c r="K5" s="336"/>
      <c r="L5" s="334" t="s">
        <v>180</v>
      </c>
      <c r="M5" s="335"/>
      <c r="N5" s="336"/>
      <c r="O5" s="340"/>
    </row>
    <row r="6" spans="1:15" s="13" customFormat="1" ht="15.75" thickBot="1">
      <c r="A6" s="14" t="s">
        <v>45</v>
      </c>
      <c r="B6" s="11" t="s">
        <v>47</v>
      </c>
      <c r="C6" s="5" t="s">
        <v>103</v>
      </c>
      <c r="D6" s="5" t="s">
        <v>141</v>
      </c>
      <c r="E6" s="5" t="s">
        <v>625</v>
      </c>
      <c r="F6" s="337" t="s">
        <v>153</v>
      </c>
      <c r="G6" s="338"/>
      <c r="H6" s="338"/>
      <c r="I6" s="337" t="s">
        <v>154</v>
      </c>
      <c r="J6" s="338"/>
      <c r="K6" s="338"/>
      <c r="L6" s="337" t="s">
        <v>155</v>
      </c>
      <c r="M6" s="338"/>
      <c r="N6" s="338"/>
      <c r="O6" s="12" t="s">
        <v>156</v>
      </c>
    </row>
    <row r="7" spans="1:15">
      <c r="A7" s="3">
        <v>1</v>
      </c>
      <c r="B7" s="4" t="s">
        <v>232</v>
      </c>
      <c r="C7" s="7" t="s">
        <v>181</v>
      </c>
      <c r="D7" s="8" t="s">
        <v>104</v>
      </c>
      <c r="E7" s="8" t="s">
        <v>104</v>
      </c>
      <c r="F7" s="358">
        <f>F10+F11+F15+F22</f>
        <v>40792723.409999996</v>
      </c>
      <c r="G7" s="359"/>
      <c r="H7" s="359"/>
      <c r="I7" s="358">
        <f>I10+I11+I15+I22</f>
        <v>40792723.409999996</v>
      </c>
      <c r="J7" s="359"/>
      <c r="K7" s="359"/>
      <c r="L7" s="358">
        <f>L10+L11+L15+L22</f>
        <v>40792723.409999996</v>
      </c>
      <c r="M7" s="359"/>
      <c r="N7" s="359"/>
      <c r="O7" s="19">
        <v>0</v>
      </c>
    </row>
    <row r="8" spans="1:15" ht="117.75" customHeight="1">
      <c r="A8" s="28" t="s">
        <v>182</v>
      </c>
      <c r="B8" s="29" t="s">
        <v>225</v>
      </c>
      <c r="C8" s="1" t="s">
        <v>183</v>
      </c>
      <c r="D8" s="9" t="s">
        <v>104</v>
      </c>
      <c r="E8" s="9"/>
      <c r="F8" s="356"/>
      <c r="G8" s="357"/>
      <c r="H8" s="357"/>
      <c r="I8" s="354">
        <v>0</v>
      </c>
      <c r="J8" s="355"/>
      <c r="K8" s="355"/>
      <c r="L8" s="354">
        <v>0</v>
      </c>
      <c r="M8" s="355"/>
      <c r="N8" s="355"/>
      <c r="O8" s="20">
        <v>0</v>
      </c>
    </row>
    <row r="9" spans="1:15" ht="39.75" customHeight="1">
      <c r="A9" s="28" t="s">
        <v>184</v>
      </c>
      <c r="B9" s="29" t="s">
        <v>226</v>
      </c>
      <c r="C9" s="1" t="s">
        <v>185</v>
      </c>
      <c r="D9" s="9" t="s">
        <v>104</v>
      </c>
      <c r="E9" s="9"/>
      <c r="F9" s="356">
        <v>0</v>
      </c>
      <c r="G9" s="357"/>
      <c r="H9" s="357"/>
      <c r="I9" s="354">
        <v>0</v>
      </c>
      <c r="J9" s="355"/>
      <c r="K9" s="355"/>
      <c r="L9" s="354">
        <v>0</v>
      </c>
      <c r="M9" s="355"/>
      <c r="N9" s="355"/>
      <c r="O9" s="20">
        <v>0</v>
      </c>
    </row>
    <row r="10" spans="1:15" ht="24.75" customHeight="1">
      <c r="A10" s="28" t="s">
        <v>186</v>
      </c>
      <c r="B10" s="29" t="s">
        <v>227</v>
      </c>
      <c r="C10" s="1" t="s">
        <v>187</v>
      </c>
      <c r="D10" s="9" t="s">
        <v>104</v>
      </c>
      <c r="E10" s="9"/>
      <c r="F10" s="356"/>
      <c r="G10" s="357"/>
      <c r="H10" s="357"/>
      <c r="I10" s="354">
        <v>0</v>
      </c>
      <c r="J10" s="355"/>
      <c r="K10" s="355"/>
      <c r="L10" s="354">
        <v>0</v>
      </c>
      <c r="M10" s="355"/>
      <c r="N10" s="355"/>
      <c r="O10" s="20">
        <v>0</v>
      </c>
    </row>
    <row r="11" spans="1:15" ht="39" customHeight="1">
      <c r="A11" s="28" t="s">
        <v>188</v>
      </c>
      <c r="B11" s="29" t="s">
        <v>228</v>
      </c>
      <c r="C11" s="1" t="s">
        <v>189</v>
      </c>
      <c r="D11" s="9" t="s">
        <v>104</v>
      </c>
      <c r="E11" s="9" t="s">
        <v>134</v>
      </c>
      <c r="F11" s="356">
        <f>F13</f>
        <v>21091990</v>
      </c>
      <c r="G11" s="357"/>
      <c r="H11" s="357"/>
      <c r="I11" s="356">
        <f t="shared" ref="I11" si="0">I13</f>
        <v>21091990</v>
      </c>
      <c r="J11" s="357"/>
      <c r="K11" s="357"/>
      <c r="L11" s="356">
        <f t="shared" ref="L11" si="1">L13</f>
        <v>21091990</v>
      </c>
      <c r="M11" s="357"/>
      <c r="N11" s="357"/>
      <c r="O11" s="20">
        <v>0</v>
      </c>
    </row>
    <row r="12" spans="1:15" ht="37.5" customHeight="1">
      <c r="A12" s="28" t="s">
        <v>190</v>
      </c>
      <c r="B12" s="30" t="s">
        <v>591</v>
      </c>
      <c r="C12" s="1" t="s">
        <v>191</v>
      </c>
      <c r="D12" s="9" t="s">
        <v>104</v>
      </c>
      <c r="E12" s="9" t="s">
        <v>134</v>
      </c>
      <c r="F12" s="356">
        <f>F13</f>
        <v>21091990</v>
      </c>
      <c r="G12" s="357"/>
      <c r="H12" s="360"/>
      <c r="I12" s="356">
        <f t="shared" ref="I12" si="2">I13</f>
        <v>21091990</v>
      </c>
      <c r="J12" s="357"/>
      <c r="K12" s="360"/>
      <c r="L12" s="356">
        <f t="shared" ref="L12" si="3">L13</f>
        <v>21091990</v>
      </c>
      <c r="M12" s="357"/>
      <c r="N12" s="360"/>
      <c r="O12" s="20">
        <v>0</v>
      </c>
    </row>
    <row r="13" spans="1:15" ht="23.25" customHeight="1">
      <c r="A13" s="28" t="s">
        <v>192</v>
      </c>
      <c r="B13" s="31" t="s">
        <v>193</v>
      </c>
      <c r="C13" s="1" t="s">
        <v>194</v>
      </c>
      <c r="D13" s="9" t="s">
        <v>104</v>
      </c>
      <c r="E13" s="9" t="s">
        <v>134</v>
      </c>
      <c r="F13" s="356">
        <v>21091990</v>
      </c>
      <c r="G13" s="357"/>
      <c r="H13" s="360"/>
      <c r="I13" s="356">
        <v>21091990</v>
      </c>
      <c r="J13" s="357"/>
      <c r="K13" s="360"/>
      <c r="L13" s="356">
        <v>21091990</v>
      </c>
      <c r="M13" s="357"/>
      <c r="N13" s="360"/>
      <c r="O13" s="20">
        <v>0</v>
      </c>
    </row>
    <row r="14" spans="1:15" ht="17.25" customHeight="1">
      <c r="A14" s="28" t="s">
        <v>195</v>
      </c>
      <c r="B14" s="31" t="s">
        <v>229</v>
      </c>
      <c r="C14" s="1" t="s">
        <v>196</v>
      </c>
      <c r="D14" s="9" t="s">
        <v>104</v>
      </c>
      <c r="E14" s="9"/>
      <c r="F14" s="356">
        <v>0</v>
      </c>
      <c r="G14" s="357"/>
      <c r="H14" s="357"/>
      <c r="I14" s="356">
        <v>0</v>
      </c>
      <c r="J14" s="357"/>
      <c r="K14" s="357"/>
      <c r="L14" s="356">
        <v>0</v>
      </c>
      <c r="M14" s="357"/>
      <c r="N14" s="357"/>
      <c r="O14" s="20">
        <v>0</v>
      </c>
    </row>
    <row r="15" spans="1:15" ht="29.25" customHeight="1">
      <c r="A15" s="28" t="s">
        <v>197</v>
      </c>
      <c r="B15" s="30" t="s">
        <v>592</v>
      </c>
      <c r="C15" s="1" t="s">
        <v>198</v>
      </c>
      <c r="D15" s="9" t="s">
        <v>104</v>
      </c>
      <c r="E15" s="9" t="s">
        <v>134</v>
      </c>
      <c r="F15" s="356">
        <v>18455492</v>
      </c>
      <c r="G15" s="357"/>
      <c r="H15" s="357"/>
      <c r="I15" s="356">
        <v>18455492</v>
      </c>
      <c r="J15" s="357"/>
      <c r="K15" s="357"/>
      <c r="L15" s="356">
        <v>18455492</v>
      </c>
      <c r="M15" s="357"/>
      <c r="N15" s="357"/>
      <c r="O15" s="20">
        <v>0</v>
      </c>
    </row>
    <row r="16" spans="1:15" ht="24" customHeight="1">
      <c r="A16" s="28" t="s">
        <v>199</v>
      </c>
      <c r="B16" s="31" t="s">
        <v>193</v>
      </c>
      <c r="C16" s="1" t="s">
        <v>200</v>
      </c>
      <c r="D16" s="9" t="s">
        <v>104</v>
      </c>
      <c r="E16" s="9"/>
      <c r="F16" s="356">
        <v>0</v>
      </c>
      <c r="G16" s="357"/>
      <c r="H16" s="357"/>
      <c r="I16" s="356"/>
      <c r="J16" s="357"/>
      <c r="K16" s="357"/>
      <c r="L16" s="356"/>
      <c r="M16" s="357"/>
      <c r="N16" s="357"/>
      <c r="O16" s="20">
        <v>0</v>
      </c>
    </row>
    <row r="17" spans="1:15" ht="16.5" customHeight="1">
      <c r="A17" s="28" t="s">
        <v>201</v>
      </c>
      <c r="B17" s="31" t="s">
        <v>229</v>
      </c>
      <c r="C17" s="1" t="s">
        <v>202</v>
      </c>
      <c r="D17" s="9" t="s">
        <v>104</v>
      </c>
      <c r="E17" s="9"/>
      <c r="F17" s="356">
        <v>0</v>
      </c>
      <c r="G17" s="357"/>
      <c r="H17" s="357"/>
      <c r="I17" s="356"/>
      <c r="J17" s="357"/>
      <c r="K17" s="357"/>
      <c r="L17" s="356">
        <v>0</v>
      </c>
      <c r="M17" s="357"/>
      <c r="N17" s="357"/>
      <c r="O17" s="20">
        <v>0</v>
      </c>
    </row>
    <row r="18" spans="1:15" ht="13.5" customHeight="1">
      <c r="A18" s="28" t="s">
        <v>203</v>
      </c>
      <c r="B18" s="30" t="s">
        <v>230</v>
      </c>
      <c r="C18" s="1" t="s">
        <v>204</v>
      </c>
      <c r="D18" s="9" t="s">
        <v>104</v>
      </c>
      <c r="E18" s="9"/>
      <c r="F18" s="356"/>
      <c r="G18" s="357"/>
      <c r="H18" s="357"/>
      <c r="I18" s="356">
        <v>0</v>
      </c>
      <c r="J18" s="357"/>
      <c r="K18" s="357"/>
      <c r="L18" s="356">
        <v>0</v>
      </c>
      <c r="M18" s="357"/>
      <c r="N18" s="357"/>
      <c r="O18" s="20">
        <v>0</v>
      </c>
    </row>
    <row r="19" spans="1:15" ht="15" customHeight="1">
      <c r="A19" s="28" t="s">
        <v>205</v>
      </c>
      <c r="B19" s="30" t="s">
        <v>206</v>
      </c>
      <c r="C19" s="1" t="s">
        <v>207</v>
      </c>
      <c r="D19" s="9" t="s">
        <v>104</v>
      </c>
      <c r="E19" s="9"/>
      <c r="F19" s="356">
        <v>0</v>
      </c>
      <c r="G19" s="357"/>
      <c r="H19" s="357"/>
      <c r="I19" s="356">
        <v>0</v>
      </c>
      <c r="J19" s="357"/>
      <c r="K19" s="357"/>
      <c r="L19" s="356">
        <v>0</v>
      </c>
      <c r="M19" s="357"/>
      <c r="N19" s="357"/>
      <c r="O19" s="20">
        <v>0</v>
      </c>
    </row>
    <row r="20" spans="1:15" ht="15" customHeight="1">
      <c r="A20" s="28" t="s">
        <v>208</v>
      </c>
      <c r="B20" s="31" t="s">
        <v>193</v>
      </c>
      <c r="C20" s="1" t="s">
        <v>209</v>
      </c>
      <c r="D20" s="9" t="s">
        <v>104</v>
      </c>
      <c r="E20" s="9"/>
      <c r="F20" s="356"/>
      <c r="G20" s="357"/>
      <c r="H20" s="357"/>
      <c r="I20" s="356">
        <v>0</v>
      </c>
      <c r="J20" s="357"/>
      <c r="K20" s="357"/>
      <c r="L20" s="356">
        <v>0</v>
      </c>
      <c r="M20" s="357"/>
      <c r="N20" s="357"/>
      <c r="O20" s="20">
        <v>0</v>
      </c>
    </row>
    <row r="21" spans="1:15" ht="15" customHeight="1">
      <c r="A21" s="28" t="s">
        <v>210</v>
      </c>
      <c r="B21" s="31" t="s">
        <v>229</v>
      </c>
      <c r="C21" s="1" t="s">
        <v>211</v>
      </c>
      <c r="D21" s="9" t="s">
        <v>104</v>
      </c>
      <c r="E21" s="9"/>
      <c r="F21" s="356">
        <v>0</v>
      </c>
      <c r="G21" s="357"/>
      <c r="H21" s="357"/>
      <c r="I21" s="354">
        <v>0</v>
      </c>
      <c r="J21" s="355"/>
      <c r="K21" s="355"/>
      <c r="L21" s="354">
        <v>0</v>
      </c>
      <c r="M21" s="355"/>
      <c r="N21" s="355"/>
      <c r="O21" s="20">
        <v>0</v>
      </c>
    </row>
    <row r="22" spans="1:15" ht="15.75" customHeight="1">
      <c r="A22" s="28" t="s">
        <v>212</v>
      </c>
      <c r="B22" s="30" t="s">
        <v>593</v>
      </c>
      <c r="C22" s="1" t="s">
        <v>213</v>
      </c>
      <c r="D22" s="9" t="s">
        <v>104</v>
      </c>
      <c r="E22" s="9" t="s">
        <v>134</v>
      </c>
      <c r="F22" s="354">
        <v>1245241.4099999999</v>
      </c>
      <c r="G22" s="355"/>
      <c r="H22" s="355"/>
      <c r="I22" s="354">
        <v>1245241.4099999999</v>
      </c>
      <c r="J22" s="355"/>
      <c r="K22" s="355"/>
      <c r="L22" s="354">
        <v>1245241.4099999999</v>
      </c>
      <c r="M22" s="355"/>
      <c r="N22" s="355"/>
      <c r="O22" s="20">
        <v>0</v>
      </c>
    </row>
    <row r="23" spans="1:15" ht="15" customHeight="1">
      <c r="A23" s="28" t="s">
        <v>214</v>
      </c>
      <c r="B23" s="31" t="s">
        <v>193</v>
      </c>
      <c r="C23" s="2" t="s">
        <v>215</v>
      </c>
      <c r="D23" s="106" t="s">
        <v>104</v>
      </c>
      <c r="E23" s="106"/>
      <c r="F23" s="361">
        <v>0</v>
      </c>
      <c r="G23" s="362"/>
      <c r="H23" s="362"/>
      <c r="I23" s="361">
        <v>0</v>
      </c>
      <c r="J23" s="362"/>
      <c r="K23" s="362"/>
      <c r="L23" s="361">
        <v>0</v>
      </c>
      <c r="M23" s="362"/>
      <c r="N23" s="362"/>
      <c r="O23" s="21">
        <v>0</v>
      </c>
    </row>
    <row r="24" spans="1:15" ht="15" customHeight="1">
      <c r="A24" s="28" t="s">
        <v>216</v>
      </c>
      <c r="B24" s="31" t="s">
        <v>217</v>
      </c>
      <c r="C24" s="1" t="s">
        <v>218</v>
      </c>
      <c r="D24" s="9" t="s">
        <v>104</v>
      </c>
      <c r="E24" s="9"/>
      <c r="F24" s="354">
        <v>0</v>
      </c>
      <c r="G24" s="355"/>
      <c r="H24" s="355"/>
      <c r="I24" s="354">
        <v>0</v>
      </c>
      <c r="J24" s="355"/>
      <c r="K24" s="355"/>
      <c r="L24" s="354">
        <v>0</v>
      </c>
      <c r="M24" s="355"/>
      <c r="N24" s="355"/>
      <c r="O24" s="20">
        <v>0</v>
      </c>
    </row>
    <row r="25" spans="1:15" ht="37.5" customHeight="1">
      <c r="A25" s="28" t="s">
        <v>47</v>
      </c>
      <c r="B25" s="32" t="s">
        <v>231</v>
      </c>
      <c r="C25" s="1" t="s">
        <v>219</v>
      </c>
      <c r="D25" s="9" t="s">
        <v>104</v>
      </c>
      <c r="E25" s="9" t="s">
        <v>134</v>
      </c>
      <c r="F25" s="354">
        <f>F26</f>
        <v>21091990</v>
      </c>
      <c r="G25" s="355"/>
      <c r="H25" s="355"/>
      <c r="I25" s="354">
        <f t="shared" ref="I25" si="4">I26</f>
        <v>21091990</v>
      </c>
      <c r="J25" s="355"/>
      <c r="K25" s="355"/>
      <c r="L25" s="354">
        <f t="shared" ref="L25" si="5">L26</f>
        <v>21091990</v>
      </c>
      <c r="M25" s="355"/>
      <c r="N25" s="355"/>
      <c r="O25" s="20">
        <v>0</v>
      </c>
    </row>
    <row r="26" spans="1:15" ht="15" customHeight="1">
      <c r="A26" s="368"/>
      <c r="B26" s="33" t="s">
        <v>220</v>
      </c>
      <c r="C26" s="370" t="s">
        <v>221</v>
      </c>
      <c r="D26" s="363" t="s">
        <v>104</v>
      </c>
      <c r="E26" s="363" t="s">
        <v>134</v>
      </c>
      <c r="F26" s="372">
        <f>F11</f>
        <v>21091990</v>
      </c>
      <c r="G26" s="373"/>
      <c r="H26" s="373"/>
      <c r="I26" s="372">
        <f>I11</f>
        <v>21091990</v>
      </c>
      <c r="J26" s="373"/>
      <c r="K26" s="373"/>
      <c r="L26" s="372">
        <f>L11</f>
        <v>21091990</v>
      </c>
      <c r="M26" s="373"/>
      <c r="N26" s="373"/>
      <c r="O26" s="376">
        <v>0</v>
      </c>
    </row>
    <row r="27" spans="1:15" ht="3.75" customHeight="1">
      <c r="A27" s="369"/>
      <c r="B27" s="34"/>
      <c r="C27" s="379"/>
      <c r="D27" s="364"/>
      <c r="E27" s="380"/>
      <c r="F27" s="361"/>
      <c r="G27" s="362"/>
      <c r="H27" s="362"/>
      <c r="I27" s="361"/>
      <c r="J27" s="362"/>
      <c r="K27" s="362"/>
      <c r="L27" s="361"/>
      <c r="M27" s="362"/>
      <c r="N27" s="362"/>
      <c r="O27" s="378"/>
    </row>
    <row r="28" spans="1:15" ht="26.25" customHeight="1">
      <c r="A28" s="28" t="s">
        <v>103</v>
      </c>
      <c r="B28" s="32" t="s">
        <v>222</v>
      </c>
      <c r="C28" s="1" t="s">
        <v>223</v>
      </c>
      <c r="D28" s="9" t="s">
        <v>104</v>
      </c>
      <c r="E28" s="9"/>
      <c r="F28" s="354">
        <v>0</v>
      </c>
      <c r="G28" s="355"/>
      <c r="H28" s="355"/>
      <c r="I28" s="354">
        <v>0</v>
      </c>
      <c r="J28" s="355"/>
      <c r="K28" s="355"/>
      <c r="L28" s="354">
        <v>0</v>
      </c>
      <c r="M28" s="355"/>
      <c r="N28" s="355"/>
      <c r="O28" s="20">
        <v>0</v>
      </c>
    </row>
    <row r="29" spans="1:15" ht="15" customHeight="1">
      <c r="A29" s="368"/>
      <c r="B29" s="33" t="s">
        <v>220</v>
      </c>
      <c r="C29" s="370" t="s">
        <v>224</v>
      </c>
      <c r="D29" s="363" t="s">
        <v>104</v>
      </c>
      <c r="E29" s="363"/>
      <c r="F29" s="372">
        <v>0</v>
      </c>
      <c r="G29" s="373"/>
      <c r="H29" s="373"/>
      <c r="I29" s="372">
        <v>0</v>
      </c>
      <c r="J29" s="373"/>
      <c r="K29" s="373"/>
      <c r="L29" s="372">
        <v>0</v>
      </c>
      <c r="M29" s="373"/>
      <c r="N29" s="373"/>
      <c r="O29" s="376">
        <v>0</v>
      </c>
    </row>
    <row r="30" spans="1:15" ht="3" customHeight="1" thickBot="1">
      <c r="A30" s="369"/>
      <c r="B30" s="34"/>
      <c r="C30" s="371"/>
      <c r="D30" s="365"/>
      <c r="E30" s="365"/>
      <c r="F30" s="374"/>
      <c r="G30" s="375"/>
      <c r="H30" s="375"/>
      <c r="I30" s="374"/>
      <c r="J30" s="375"/>
      <c r="K30" s="375"/>
      <c r="L30" s="374"/>
      <c r="M30" s="375"/>
      <c r="N30" s="375"/>
      <c r="O30" s="377"/>
    </row>
    <row r="31" spans="1:15" customFormat="1">
      <c r="A31" s="47" t="s">
        <v>298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5" customFormat="1">
      <c r="A32" s="47" t="s">
        <v>299</v>
      </c>
      <c r="B32" s="47"/>
      <c r="C32" s="47"/>
      <c r="D32" s="366" t="s">
        <v>404</v>
      </c>
      <c r="E32" s="366"/>
      <c r="F32" s="122" t="s">
        <v>300</v>
      </c>
      <c r="G32" s="366" t="s">
        <v>502</v>
      </c>
      <c r="H32" s="366"/>
      <c r="I32" s="47"/>
      <c r="J32" s="47"/>
    </row>
    <row r="33" spans="1:10" customFormat="1">
      <c r="A33" s="123"/>
      <c r="B33" s="123"/>
      <c r="C33" s="123"/>
      <c r="D33" s="382" t="s">
        <v>301</v>
      </c>
      <c r="E33" s="382"/>
      <c r="F33" s="123" t="s">
        <v>302</v>
      </c>
      <c r="G33" s="382" t="s">
        <v>303</v>
      </c>
      <c r="H33" s="382"/>
      <c r="I33" s="123"/>
      <c r="J33" s="123"/>
    </row>
    <row r="34" spans="1:10" customFormat="1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customFormat="1">
      <c r="A35" s="47" t="s">
        <v>304</v>
      </c>
      <c r="B35" s="47"/>
      <c r="C35" s="47"/>
      <c r="D35" s="366" t="s">
        <v>371</v>
      </c>
      <c r="E35" s="366"/>
      <c r="F35" s="125" t="s">
        <v>631</v>
      </c>
      <c r="G35" s="381" t="s">
        <v>630</v>
      </c>
      <c r="H35" s="366"/>
      <c r="I35" s="381" t="s">
        <v>629</v>
      </c>
      <c r="J35" s="366"/>
    </row>
    <row r="36" spans="1:10" customFormat="1">
      <c r="A36" s="123"/>
      <c r="B36" s="123"/>
      <c r="C36" s="123"/>
      <c r="D36" s="382" t="s">
        <v>301</v>
      </c>
      <c r="E36" s="382"/>
      <c r="F36" s="123" t="s">
        <v>305</v>
      </c>
      <c r="G36" s="382"/>
      <c r="H36" s="382"/>
      <c r="I36" s="382" t="s">
        <v>306</v>
      </c>
      <c r="J36" s="382"/>
    </row>
    <row r="37" spans="1:10" customFormat="1" hidden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customFormat="1">
      <c r="A38" s="47" t="s">
        <v>598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customForma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customFormat="1" ht="0.75" customHeight="1" thickBot="1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customFormat="1">
      <c r="A41" s="83" t="s">
        <v>308</v>
      </c>
      <c r="B41" s="84"/>
      <c r="C41" s="84"/>
      <c r="D41" s="84"/>
      <c r="E41" s="84"/>
      <c r="F41" s="84"/>
      <c r="G41" s="84"/>
      <c r="H41" s="85"/>
      <c r="I41" s="86"/>
      <c r="J41" s="86"/>
    </row>
    <row r="42" spans="1:10" customFormat="1">
      <c r="A42" s="87"/>
      <c r="B42" s="47"/>
      <c r="C42" s="47"/>
      <c r="D42" s="47"/>
      <c r="E42" s="47"/>
      <c r="F42" s="47"/>
      <c r="G42" s="47"/>
      <c r="H42" s="88"/>
      <c r="I42" s="47"/>
      <c r="J42" s="47"/>
    </row>
    <row r="43" spans="1:10" customFormat="1">
      <c r="A43" s="383" t="s">
        <v>373</v>
      </c>
      <c r="B43" s="384"/>
      <c r="C43" s="384"/>
      <c r="D43" s="384"/>
      <c r="E43" s="384"/>
      <c r="F43" s="384"/>
      <c r="G43" s="384"/>
      <c r="H43" s="385"/>
      <c r="I43" s="47"/>
      <c r="J43" s="47"/>
    </row>
    <row r="44" spans="1:10" customFormat="1">
      <c r="A44" s="386" t="s">
        <v>309</v>
      </c>
      <c r="B44" s="387"/>
      <c r="C44" s="387"/>
      <c r="D44" s="387"/>
      <c r="E44" s="387"/>
      <c r="F44" s="387"/>
      <c r="G44" s="387"/>
      <c r="H44" s="388"/>
      <c r="I44" s="47"/>
      <c r="J44" s="47"/>
    </row>
    <row r="45" spans="1:10" customFormat="1">
      <c r="A45" s="87"/>
      <c r="B45" s="47"/>
      <c r="C45" s="47"/>
      <c r="D45" s="47"/>
      <c r="E45" s="47"/>
      <c r="F45" s="47"/>
      <c r="G45" s="47"/>
      <c r="H45" s="88"/>
      <c r="I45" s="47"/>
      <c r="J45" s="47"/>
    </row>
    <row r="46" spans="1:10" customFormat="1">
      <c r="A46" s="389" t="s">
        <v>310</v>
      </c>
      <c r="B46" s="390"/>
      <c r="C46" s="390"/>
      <c r="D46" s="390" t="s">
        <v>372</v>
      </c>
      <c r="E46" s="390"/>
      <c r="F46" s="390"/>
      <c r="G46" s="390"/>
      <c r="H46" s="391"/>
      <c r="I46" s="47"/>
      <c r="J46" s="47"/>
    </row>
    <row r="47" spans="1:10" customFormat="1">
      <c r="A47" s="392" t="s">
        <v>302</v>
      </c>
      <c r="B47" s="382"/>
      <c r="C47" s="382"/>
      <c r="D47" s="382" t="s">
        <v>303</v>
      </c>
      <c r="E47" s="382"/>
      <c r="F47" s="382"/>
      <c r="G47" s="382"/>
      <c r="H47" s="393"/>
      <c r="I47" s="89"/>
      <c r="J47" s="89"/>
    </row>
    <row r="48" spans="1:10" customFormat="1">
      <c r="A48" s="87"/>
      <c r="B48" s="47"/>
      <c r="C48" s="47"/>
      <c r="D48" s="47"/>
      <c r="E48" s="47"/>
      <c r="F48" s="47"/>
      <c r="G48" s="47"/>
      <c r="H48" s="88"/>
      <c r="I48" s="47"/>
      <c r="J48" s="47"/>
    </row>
    <row r="49" spans="1:10" customFormat="1" ht="15.75" thickBot="1">
      <c r="A49" s="90" t="s">
        <v>307</v>
      </c>
      <c r="B49" s="91"/>
      <c r="C49" s="91"/>
      <c r="D49" s="91"/>
      <c r="E49" s="91"/>
      <c r="F49" s="91"/>
      <c r="G49" s="91"/>
      <c r="H49" s="92"/>
      <c r="I49" s="47"/>
      <c r="J49" s="47"/>
    </row>
    <row r="50" spans="1:10" customFormat="1"/>
  </sheetData>
  <mergeCells count="106">
    <mergeCell ref="I35:J35"/>
    <mergeCell ref="I36:J36"/>
    <mergeCell ref="A43:H43"/>
    <mergeCell ref="A44:H44"/>
    <mergeCell ref="A46:C46"/>
    <mergeCell ref="D46:H46"/>
    <mergeCell ref="A47:C47"/>
    <mergeCell ref="D47:H47"/>
    <mergeCell ref="D33:E33"/>
    <mergeCell ref="G33:H33"/>
    <mergeCell ref="D35:E35"/>
    <mergeCell ref="G35:H35"/>
    <mergeCell ref="D36:E36"/>
    <mergeCell ref="G36:H36"/>
    <mergeCell ref="D26:D27"/>
    <mergeCell ref="D29:D30"/>
    <mergeCell ref="D32:E32"/>
    <mergeCell ref="G32:H32"/>
    <mergeCell ref="A1:O1"/>
    <mergeCell ref="A29:A30"/>
    <mergeCell ref="C29:C30"/>
    <mergeCell ref="E29:E30"/>
    <mergeCell ref="F29:H30"/>
    <mergeCell ref="I29:K30"/>
    <mergeCell ref="L29:N30"/>
    <mergeCell ref="O29:O30"/>
    <mergeCell ref="L26:N27"/>
    <mergeCell ref="O26:O27"/>
    <mergeCell ref="F28:H28"/>
    <mergeCell ref="I28:K28"/>
    <mergeCell ref="L28:N28"/>
    <mergeCell ref="A26:A27"/>
    <mergeCell ref="C26:C27"/>
    <mergeCell ref="E26:E27"/>
    <mergeCell ref="F26:H27"/>
    <mergeCell ref="I26:K27"/>
    <mergeCell ref="L24:N24"/>
    <mergeCell ref="F25:H25"/>
    <mergeCell ref="I25:K25"/>
    <mergeCell ref="L25:N25"/>
    <mergeCell ref="F24:H24"/>
    <mergeCell ref="I24:K24"/>
    <mergeCell ref="L22:N22"/>
    <mergeCell ref="F23:H23"/>
    <mergeCell ref="I23:K23"/>
    <mergeCell ref="L23:N23"/>
    <mergeCell ref="F22:H22"/>
    <mergeCell ref="I22:K22"/>
    <mergeCell ref="L20:N20"/>
    <mergeCell ref="F21:H21"/>
    <mergeCell ref="I21:K21"/>
    <mergeCell ref="L21:N21"/>
    <mergeCell ref="F20:H20"/>
    <mergeCell ref="I20:K20"/>
    <mergeCell ref="L18:N18"/>
    <mergeCell ref="F19:H19"/>
    <mergeCell ref="I19:K19"/>
    <mergeCell ref="L19:N19"/>
    <mergeCell ref="F18:H18"/>
    <mergeCell ref="I18:K18"/>
    <mergeCell ref="L16:N16"/>
    <mergeCell ref="F17:H17"/>
    <mergeCell ref="I17:K17"/>
    <mergeCell ref="L17:N17"/>
    <mergeCell ref="F16:H16"/>
    <mergeCell ref="I16:K16"/>
    <mergeCell ref="L14:N14"/>
    <mergeCell ref="F15:H15"/>
    <mergeCell ref="I15:K15"/>
    <mergeCell ref="L15:N15"/>
    <mergeCell ref="F14:H14"/>
    <mergeCell ref="I14:K14"/>
    <mergeCell ref="L12:N12"/>
    <mergeCell ref="F13:H13"/>
    <mergeCell ref="I13:K13"/>
    <mergeCell ref="L13:N13"/>
    <mergeCell ref="F12:H12"/>
    <mergeCell ref="I12:K12"/>
    <mergeCell ref="L10:N10"/>
    <mergeCell ref="F11:H11"/>
    <mergeCell ref="I11:K11"/>
    <mergeCell ref="L11:N11"/>
    <mergeCell ref="F10:H10"/>
    <mergeCell ref="I10:K10"/>
    <mergeCell ref="L8:N8"/>
    <mergeCell ref="F9:H9"/>
    <mergeCell ref="I9:K9"/>
    <mergeCell ref="L9:N9"/>
    <mergeCell ref="F8:H8"/>
    <mergeCell ref="I8:K8"/>
    <mergeCell ref="F7:H7"/>
    <mergeCell ref="I7:K7"/>
    <mergeCell ref="L7:N7"/>
    <mergeCell ref="F5:H5"/>
    <mergeCell ref="I5:K5"/>
    <mergeCell ref="L5:N5"/>
    <mergeCell ref="F6:H6"/>
    <mergeCell ref="I6:K6"/>
    <mergeCell ref="L6:N6"/>
    <mergeCell ref="O4:O5"/>
    <mergeCell ref="A3:A5"/>
    <mergeCell ref="B3:B5"/>
    <mergeCell ref="C3:C5"/>
    <mergeCell ref="E3:E5"/>
    <mergeCell ref="F3:O3"/>
    <mergeCell ref="D3:D5"/>
  </mergeCells>
  <pageMargins left="0.78740157480314965" right="0.39370078740157483" top="0.15748031496062992" bottom="0" header="0.15748031496062992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topLeftCell="A35" workbookViewId="0">
      <selection activeCell="A61" sqref="A61"/>
    </sheetView>
  </sheetViews>
  <sheetFormatPr defaultColWidth="9.140625" defaultRowHeight="15"/>
  <cols>
    <col min="1" max="1" width="7.5703125" style="15" customWidth="1"/>
    <col min="2" max="2" width="87.7109375" style="15" customWidth="1"/>
    <col min="3" max="5" width="19.42578125" style="15" customWidth="1"/>
    <col min="6" max="6" width="10" style="15" bestFit="1" customWidth="1"/>
    <col min="7" max="16384" width="9.140625" style="15"/>
  </cols>
  <sheetData>
    <row r="1" spans="1:6" ht="15" customHeight="1">
      <c r="A1" s="395" t="s">
        <v>626</v>
      </c>
      <c r="B1" s="395"/>
      <c r="C1" s="395"/>
      <c r="D1" s="395"/>
      <c r="E1" s="395"/>
    </row>
    <row r="3" spans="1:6" ht="15" customHeight="1">
      <c r="A3" s="395" t="s">
        <v>311</v>
      </c>
      <c r="B3" s="395"/>
      <c r="C3" s="395"/>
      <c r="D3" s="395"/>
      <c r="E3" s="395"/>
    </row>
    <row r="5" spans="1:6">
      <c r="A5" s="395" t="s">
        <v>330</v>
      </c>
      <c r="B5" s="395"/>
      <c r="C5" s="395"/>
      <c r="D5" s="395"/>
      <c r="E5" s="395"/>
    </row>
    <row r="7" spans="1:6" ht="65.25" customHeight="1">
      <c r="A7" s="23" t="s">
        <v>312</v>
      </c>
      <c r="B7" s="23" t="s">
        <v>313</v>
      </c>
      <c r="C7" s="23" t="s">
        <v>315</v>
      </c>
      <c r="D7" s="23" t="s">
        <v>331</v>
      </c>
      <c r="E7" s="23" t="s">
        <v>314</v>
      </c>
    </row>
    <row r="8" spans="1:6">
      <c r="A8" s="103">
        <v>1</v>
      </c>
      <c r="B8" s="16" t="s">
        <v>489</v>
      </c>
      <c r="C8" s="17">
        <v>48.08</v>
      </c>
      <c r="D8" s="41">
        <v>246</v>
      </c>
      <c r="E8" s="43">
        <f>958000-E9-E10-E11-E12-E13</f>
        <v>376549.81</v>
      </c>
    </row>
    <row r="9" spans="1:6">
      <c r="A9" s="103">
        <v>2</v>
      </c>
      <c r="B9" s="16" t="s">
        <v>509</v>
      </c>
      <c r="C9" s="17">
        <v>48.08</v>
      </c>
      <c r="D9" s="23">
        <v>246</v>
      </c>
      <c r="E9" s="43">
        <v>3391.3</v>
      </c>
    </row>
    <row r="10" spans="1:6">
      <c r="A10" s="103">
        <v>3</v>
      </c>
      <c r="B10" s="16" t="s">
        <v>569</v>
      </c>
      <c r="C10" s="17">
        <v>48.08</v>
      </c>
      <c r="D10" s="41">
        <v>246</v>
      </c>
      <c r="E10" s="43">
        <v>9461.24</v>
      </c>
    </row>
    <row r="11" spans="1:6">
      <c r="A11" s="103">
        <v>4</v>
      </c>
      <c r="B11" s="16" t="s">
        <v>508</v>
      </c>
      <c r="C11" s="17">
        <v>48.08</v>
      </c>
      <c r="D11" s="41">
        <v>341.3</v>
      </c>
      <c r="E11" s="43">
        <v>393795.47</v>
      </c>
    </row>
    <row r="12" spans="1:6">
      <c r="A12" s="103">
        <v>5</v>
      </c>
      <c r="B12" s="16" t="s">
        <v>570</v>
      </c>
      <c r="C12" s="17">
        <v>48.08</v>
      </c>
      <c r="D12" s="42">
        <v>205.2</v>
      </c>
      <c r="E12" s="43">
        <v>118380.94</v>
      </c>
    </row>
    <row r="13" spans="1:6">
      <c r="A13" s="103">
        <v>6</v>
      </c>
      <c r="B13" s="16" t="s">
        <v>571</v>
      </c>
      <c r="C13" s="17">
        <v>48.08</v>
      </c>
      <c r="D13" s="41">
        <v>48.9</v>
      </c>
      <c r="E13" s="43">
        <v>56421.24</v>
      </c>
    </row>
    <row r="14" spans="1:6">
      <c r="A14" s="399" t="s">
        <v>316</v>
      </c>
      <c r="B14" s="399"/>
      <c r="C14" s="23" t="s">
        <v>104</v>
      </c>
      <c r="D14" s="23" t="s">
        <v>104</v>
      </c>
      <c r="E14" s="22">
        <f>SUM(E8:E13)</f>
        <v>958000</v>
      </c>
    </row>
    <row r="15" spans="1:6">
      <c r="F15" s="35"/>
    </row>
    <row r="16" spans="1:6">
      <c r="A16" s="395" t="s">
        <v>317</v>
      </c>
      <c r="B16" s="395"/>
      <c r="C16" s="395"/>
      <c r="D16" s="395"/>
      <c r="E16" s="395"/>
    </row>
    <row r="18" spans="1:5">
      <c r="A18" s="394" t="s">
        <v>323</v>
      </c>
      <c r="B18" s="395"/>
      <c r="C18" s="395"/>
      <c r="D18" s="395"/>
      <c r="E18" s="395"/>
    </row>
    <row r="20" spans="1:5" ht="39" customHeight="1">
      <c r="A20" s="23" t="s">
        <v>312</v>
      </c>
      <c r="B20" s="402" t="s">
        <v>44</v>
      </c>
      <c r="C20" s="403"/>
      <c r="D20" s="403"/>
      <c r="E20" s="23" t="s">
        <v>314</v>
      </c>
    </row>
    <row r="21" spans="1:5" s="44" customFormat="1" ht="45.75" customHeight="1">
      <c r="A21" s="102">
        <v>1</v>
      </c>
      <c r="B21" s="406" t="s">
        <v>576</v>
      </c>
      <c r="C21" s="397"/>
      <c r="D21" s="398"/>
      <c r="E21" s="43">
        <v>59946590</v>
      </c>
    </row>
    <row r="22" spans="1:5" s="44" customFormat="1" ht="61.5" customHeight="1">
      <c r="A22" s="102">
        <v>2</v>
      </c>
      <c r="B22" s="396" t="s">
        <v>577</v>
      </c>
      <c r="C22" s="397"/>
      <c r="D22" s="398"/>
      <c r="E22" s="43">
        <v>20054200</v>
      </c>
    </row>
    <row r="23" spans="1:5" ht="30" customHeight="1">
      <c r="A23" s="96">
        <v>3</v>
      </c>
      <c r="B23" s="400" t="s">
        <v>382</v>
      </c>
      <c r="C23" s="401"/>
      <c r="D23" s="401"/>
      <c r="E23" s="17">
        <f>11815680</f>
        <v>11815680</v>
      </c>
    </row>
    <row r="24" spans="1:5">
      <c r="A24" s="404" t="s">
        <v>316</v>
      </c>
      <c r="B24" s="405"/>
      <c r="C24" s="405"/>
      <c r="D24" s="405"/>
      <c r="E24" s="22">
        <f>SUM(E21:E23)</f>
        <v>91816470</v>
      </c>
    </row>
    <row r="26" spans="1:5">
      <c r="A26" s="395" t="s">
        <v>322</v>
      </c>
      <c r="B26" s="395"/>
      <c r="C26" s="395"/>
      <c r="D26" s="395"/>
      <c r="E26" s="395"/>
    </row>
    <row r="28" spans="1:5" ht="92.25" customHeight="1">
      <c r="A28" s="23" t="s">
        <v>312</v>
      </c>
      <c r="B28" s="23" t="s">
        <v>44</v>
      </c>
      <c r="C28" s="23" t="s">
        <v>319</v>
      </c>
      <c r="D28" s="23" t="s">
        <v>320</v>
      </c>
      <c r="E28" s="23" t="s">
        <v>314</v>
      </c>
    </row>
    <row r="29" spans="1:5" ht="45">
      <c r="A29" s="96">
        <v>1</v>
      </c>
      <c r="B29" s="38" t="s">
        <v>572</v>
      </c>
      <c r="C29" s="36">
        <v>45</v>
      </c>
      <c r="D29" s="37" t="s">
        <v>506</v>
      </c>
      <c r="E29" s="17">
        <v>600000</v>
      </c>
    </row>
    <row r="30" spans="1:5">
      <c r="A30" s="399" t="s">
        <v>316</v>
      </c>
      <c r="B30" s="399"/>
      <c r="C30" s="23" t="s">
        <v>104</v>
      </c>
      <c r="D30" s="37" t="s">
        <v>104</v>
      </c>
      <c r="E30" s="22">
        <f>E29</f>
        <v>600000</v>
      </c>
    </row>
    <row r="32" spans="1:5">
      <c r="A32" s="395" t="s">
        <v>627</v>
      </c>
      <c r="B32" s="395"/>
      <c r="C32" s="395"/>
      <c r="D32" s="395"/>
      <c r="E32" s="395"/>
    </row>
    <row r="34" spans="1:5" ht="42.75" customHeight="1">
      <c r="A34" s="23" t="s">
        <v>312</v>
      </c>
      <c r="B34" s="402" t="s">
        <v>44</v>
      </c>
      <c r="C34" s="403"/>
      <c r="D34" s="403"/>
      <c r="E34" s="23" t="s">
        <v>314</v>
      </c>
    </row>
    <row r="35" spans="1:5" ht="13.5" customHeight="1">
      <c r="A35" s="27">
        <v>1</v>
      </c>
      <c r="B35" s="400" t="s">
        <v>434</v>
      </c>
      <c r="C35" s="401"/>
      <c r="D35" s="401"/>
      <c r="E35" s="17">
        <v>100000</v>
      </c>
    </row>
    <row r="36" spans="1:5" hidden="1">
      <c r="A36" s="27">
        <v>2</v>
      </c>
      <c r="B36" s="400"/>
      <c r="C36" s="401"/>
      <c r="D36" s="401"/>
      <c r="E36" s="17"/>
    </row>
    <row r="37" spans="1:5" hidden="1">
      <c r="A37" s="27">
        <v>3</v>
      </c>
      <c r="B37" s="400"/>
      <c r="C37" s="401"/>
      <c r="D37" s="401"/>
      <c r="E37" s="17"/>
    </row>
    <row r="38" spans="1:5" ht="13.5" customHeight="1">
      <c r="A38" s="404" t="s">
        <v>316</v>
      </c>
      <c r="B38" s="405"/>
      <c r="C38" s="405"/>
      <c r="D38" s="405"/>
      <c r="E38" s="22">
        <f>SUM(E35:E37)</f>
        <v>100000</v>
      </c>
    </row>
    <row r="39" spans="1:5" hidden="1"/>
    <row r="40" spans="1:5" hidden="1">
      <c r="A40" s="395" t="s">
        <v>318</v>
      </c>
      <c r="B40" s="395"/>
      <c r="C40" s="395"/>
      <c r="D40" s="395"/>
      <c r="E40" s="395"/>
    </row>
    <row r="41" spans="1:5" hidden="1"/>
    <row r="42" spans="1:5" ht="38.25" hidden="1" customHeight="1">
      <c r="A42" s="23" t="s">
        <v>312</v>
      </c>
      <c r="B42" s="23" t="s">
        <v>44</v>
      </c>
      <c r="C42" s="407" t="s">
        <v>313</v>
      </c>
      <c r="D42" s="407"/>
      <c r="E42" s="23" t="s">
        <v>314</v>
      </c>
    </row>
    <row r="43" spans="1:5" hidden="1">
      <c r="A43" s="16">
        <v>1</v>
      </c>
      <c r="B43" s="16"/>
      <c r="C43" s="408"/>
      <c r="D43" s="408"/>
      <c r="E43" s="17"/>
    </row>
    <row r="44" spans="1:5" hidden="1">
      <c r="A44" s="16">
        <v>2</v>
      </c>
      <c r="B44" s="16"/>
      <c r="C44" s="408"/>
      <c r="D44" s="408"/>
      <c r="E44" s="17"/>
    </row>
    <row r="45" spans="1:5" hidden="1">
      <c r="A45" s="399" t="s">
        <v>316</v>
      </c>
      <c r="B45" s="399"/>
      <c r="C45" s="407" t="s">
        <v>104</v>
      </c>
      <c r="D45" s="407"/>
      <c r="E45" s="17"/>
    </row>
    <row r="46" spans="1:5" hidden="1"/>
    <row r="47" spans="1:5" hidden="1">
      <c r="A47" s="395" t="s">
        <v>321</v>
      </c>
      <c r="B47" s="395"/>
      <c r="C47" s="395"/>
      <c r="D47" s="395"/>
      <c r="E47" s="395"/>
    </row>
    <row r="48" spans="1:5" hidden="1"/>
    <row r="49" spans="1:5" ht="36.75" hidden="1" customHeight="1">
      <c r="A49" s="23" t="s">
        <v>312</v>
      </c>
      <c r="B49" s="402" t="s">
        <v>44</v>
      </c>
      <c r="C49" s="403"/>
      <c r="D49" s="403"/>
      <c r="E49" s="23" t="s">
        <v>314</v>
      </c>
    </row>
    <row r="50" spans="1:5" hidden="1">
      <c r="A50" s="16">
        <v>1</v>
      </c>
      <c r="B50" s="409"/>
      <c r="C50" s="410"/>
      <c r="D50" s="410"/>
      <c r="E50" s="17"/>
    </row>
    <row r="51" spans="1:5" hidden="1">
      <c r="A51" s="16">
        <v>2</v>
      </c>
      <c r="B51" s="409"/>
      <c r="C51" s="410"/>
      <c r="D51" s="410"/>
      <c r="E51" s="17"/>
    </row>
    <row r="52" spans="1:5" hidden="1">
      <c r="A52" s="404" t="s">
        <v>316</v>
      </c>
      <c r="B52" s="405"/>
      <c r="C52" s="405"/>
      <c r="D52" s="405"/>
      <c r="E52" s="17"/>
    </row>
    <row r="53" spans="1:5" hidden="1"/>
    <row r="54" spans="1:5">
      <c r="A54" s="395" t="s">
        <v>325</v>
      </c>
      <c r="B54" s="395"/>
      <c r="C54" s="395"/>
      <c r="D54" s="395"/>
      <c r="E54" s="395"/>
    </row>
    <row r="55" spans="1:5" ht="23.25" customHeight="1"/>
    <row r="56" spans="1:5">
      <c r="A56" s="394" t="s">
        <v>326</v>
      </c>
      <c r="B56" s="395"/>
      <c r="C56" s="395"/>
      <c r="D56" s="395"/>
      <c r="E56" s="395"/>
    </row>
    <row r="58" spans="1:5" ht="46.5" customHeight="1">
      <c r="A58" s="23" t="s">
        <v>312</v>
      </c>
      <c r="B58" s="402" t="s">
        <v>44</v>
      </c>
      <c r="C58" s="403"/>
      <c r="D58" s="403"/>
      <c r="E58" s="23" t="s">
        <v>314</v>
      </c>
    </row>
    <row r="59" spans="1:5">
      <c r="A59" s="96">
        <v>1</v>
      </c>
      <c r="B59" s="400" t="s">
        <v>590</v>
      </c>
      <c r="C59" s="401"/>
      <c r="D59" s="411"/>
      <c r="E59" s="17">
        <f>11078400+3827880</f>
        <v>14906280</v>
      </c>
    </row>
    <row r="60" spans="1:5">
      <c r="A60" s="96">
        <v>2</v>
      </c>
      <c r="B60" s="400" t="s">
        <v>578</v>
      </c>
      <c r="C60" s="401"/>
      <c r="D60" s="411"/>
      <c r="E60" s="17">
        <v>2445992</v>
      </c>
    </row>
    <row r="61" spans="1:5" ht="21.75" customHeight="1">
      <c r="A61" s="96">
        <v>3</v>
      </c>
      <c r="B61" s="400" t="s">
        <v>579</v>
      </c>
      <c r="C61" s="401"/>
      <c r="D61" s="411"/>
      <c r="E61" s="17">
        <f>1732520+4000000</f>
        <v>5732520</v>
      </c>
    </row>
    <row r="62" spans="1:5" ht="14.25" customHeight="1">
      <c r="A62" s="404" t="s">
        <v>316</v>
      </c>
      <c r="B62" s="405"/>
      <c r="C62" s="405"/>
      <c r="D62" s="405"/>
      <c r="E62" s="17">
        <f>E60+E61+E59</f>
        <v>23084792</v>
      </c>
    </row>
    <row r="63" spans="1:5" ht="14.25" hidden="1" customHeight="1"/>
    <row r="64" spans="1:5" ht="27.75" hidden="1" customHeight="1">
      <c r="A64" s="394" t="s">
        <v>327</v>
      </c>
      <c r="B64" s="395"/>
      <c r="C64" s="395"/>
      <c r="D64" s="395"/>
      <c r="E64" s="395"/>
    </row>
    <row r="65" spans="1:5" ht="25.5" hidden="1" customHeight="1"/>
    <row r="66" spans="1:5" ht="27.75" hidden="1" customHeight="1">
      <c r="A66" s="23" t="s">
        <v>312</v>
      </c>
      <c r="B66" s="402" t="s">
        <v>44</v>
      </c>
      <c r="C66" s="403"/>
      <c r="D66" s="403"/>
      <c r="E66" s="23" t="s">
        <v>314</v>
      </c>
    </row>
    <row r="67" spans="1:5" ht="21.75" hidden="1" customHeight="1">
      <c r="A67" s="16">
        <v>1</v>
      </c>
      <c r="B67" s="409"/>
      <c r="C67" s="410"/>
      <c r="D67" s="410"/>
      <c r="E67" s="17"/>
    </row>
    <row r="68" spans="1:5" ht="14.25" hidden="1" customHeight="1">
      <c r="A68" s="16">
        <v>2</v>
      </c>
      <c r="B68" s="409"/>
      <c r="C68" s="410"/>
      <c r="D68" s="410"/>
      <c r="E68" s="17"/>
    </row>
    <row r="69" spans="1:5" ht="21" hidden="1" customHeight="1">
      <c r="A69" s="404" t="s">
        <v>316</v>
      </c>
      <c r="B69" s="405"/>
      <c r="C69" s="405"/>
      <c r="D69" s="405"/>
      <c r="E69" s="17"/>
    </row>
    <row r="70" spans="1:5" ht="23.25" hidden="1" customHeight="1"/>
    <row r="71" spans="1:5">
      <c r="A71" s="394" t="s">
        <v>328</v>
      </c>
      <c r="B71" s="395"/>
      <c r="C71" s="395"/>
      <c r="D71" s="395"/>
      <c r="E71" s="395"/>
    </row>
    <row r="73" spans="1:5" ht="45" customHeight="1">
      <c r="A73" s="23" t="s">
        <v>312</v>
      </c>
      <c r="B73" s="402" t="s">
        <v>44</v>
      </c>
      <c r="C73" s="403"/>
      <c r="D73" s="403"/>
      <c r="E73" s="23" t="s">
        <v>314</v>
      </c>
    </row>
    <row r="74" spans="1:5" ht="18.75" customHeight="1">
      <c r="A74" s="27">
        <v>1</v>
      </c>
      <c r="B74" s="400" t="s">
        <v>507</v>
      </c>
      <c r="C74" s="401"/>
      <c r="D74" s="411"/>
      <c r="E74" s="17">
        <v>342000</v>
      </c>
    </row>
    <row r="75" spans="1:5" ht="1.5" hidden="1" customHeight="1">
      <c r="A75" s="16"/>
      <c r="B75" s="409"/>
      <c r="C75" s="410"/>
      <c r="D75" s="410"/>
      <c r="E75" s="17"/>
    </row>
    <row r="76" spans="1:5" ht="23.25" customHeight="1">
      <c r="A76" s="404" t="s">
        <v>316</v>
      </c>
      <c r="B76" s="405"/>
      <c r="C76" s="405"/>
      <c r="D76" s="405"/>
      <c r="E76" s="22">
        <f>SUM(E73:E75)</f>
        <v>342000</v>
      </c>
    </row>
    <row r="77" spans="1:5" hidden="1"/>
    <row r="78" spans="1:5" hidden="1">
      <c r="A78" s="394" t="s">
        <v>329</v>
      </c>
      <c r="B78" s="395"/>
      <c r="C78" s="395"/>
      <c r="D78" s="395"/>
      <c r="E78" s="395"/>
    </row>
    <row r="79" spans="1:5" hidden="1"/>
    <row r="80" spans="1:5" ht="45" hidden="1" customHeight="1">
      <c r="A80" s="23" t="s">
        <v>312</v>
      </c>
      <c r="B80" s="402" t="s">
        <v>44</v>
      </c>
      <c r="C80" s="403"/>
      <c r="D80" s="403"/>
      <c r="E80" s="23" t="s">
        <v>314</v>
      </c>
    </row>
    <row r="81" spans="1:5" hidden="1">
      <c r="A81" s="16">
        <v>1</v>
      </c>
      <c r="B81" s="409"/>
      <c r="C81" s="410"/>
      <c r="D81" s="410"/>
      <c r="E81" s="17"/>
    </row>
    <row r="82" spans="1:5" hidden="1">
      <c r="A82" s="16">
        <v>2</v>
      </c>
      <c r="B82" s="409"/>
      <c r="C82" s="410"/>
      <c r="D82" s="410"/>
      <c r="E82" s="17"/>
    </row>
    <row r="83" spans="1:5" hidden="1">
      <c r="A83" s="404" t="s">
        <v>316</v>
      </c>
      <c r="B83" s="405"/>
      <c r="C83" s="405"/>
      <c r="D83" s="405"/>
      <c r="E83" s="17"/>
    </row>
    <row r="84" spans="1:5" hidden="1"/>
    <row r="85" spans="1:5" hidden="1"/>
    <row r="86" spans="1:5" hidden="1"/>
    <row r="87" spans="1:5" hidden="1"/>
    <row r="88" spans="1:5" ht="27" customHeight="1"/>
    <row r="89" spans="1:5" ht="14.25" customHeight="1">
      <c r="E89" s="35">
        <f>E76+E62+E38+E30+E24+E14</f>
        <v>116901262</v>
      </c>
    </row>
  </sheetData>
  <mergeCells count="52">
    <mergeCell ref="B82:D82"/>
    <mergeCell ref="A83:D83"/>
    <mergeCell ref="B74:D74"/>
    <mergeCell ref="B75:D75"/>
    <mergeCell ref="A76:D76"/>
    <mergeCell ref="A78:E78"/>
    <mergeCell ref="B80:D80"/>
    <mergeCell ref="B81:D81"/>
    <mergeCell ref="B73:D73"/>
    <mergeCell ref="A56:E56"/>
    <mergeCell ref="B58:D58"/>
    <mergeCell ref="B60:D60"/>
    <mergeCell ref="B61:D61"/>
    <mergeCell ref="A62:D62"/>
    <mergeCell ref="A64:E64"/>
    <mergeCell ref="B66:D66"/>
    <mergeCell ref="B67:D67"/>
    <mergeCell ref="B68:D68"/>
    <mergeCell ref="A69:D69"/>
    <mergeCell ref="A71:E71"/>
    <mergeCell ref="B59:D59"/>
    <mergeCell ref="A54:E54"/>
    <mergeCell ref="A38:D38"/>
    <mergeCell ref="A40:E40"/>
    <mergeCell ref="C42:D42"/>
    <mergeCell ref="C43:D43"/>
    <mergeCell ref="C44:D44"/>
    <mergeCell ref="A45:B45"/>
    <mergeCell ref="C45:D45"/>
    <mergeCell ref="A47:E47"/>
    <mergeCell ref="B49:D49"/>
    <mergeCell ref="B50:D50"/>
    <mergeCell ref="B51:D51"/>
    <mergeCell ref="A52:D52"/>
    <mergeCell ref="B37:D37"/>
    <mergeCell ref="B20:D20"/>
    <mergeCell ref="B23:D23"/>
    <mergeCell ref="A24:D24"/>
    <mergeCell ref="A26:E26"/>
    <mergeCell ref="A30:B30"/>
    <mergeCell ref="A32:E32"/>
    <mergeCell ref="B34:D34"/>
    <mergeCell ref="B35:D35"/>
    <mergeCell ref="B36:D36"/>
    <mergeCell ref="B21:D21"/>
    <mergeCell ref="A18:E18"/>
    <mergeCell ref="B22:D22"/>
    <mergeCell ref="A1:E1"/>
    <mergeCell ref="A3:E3"/>
    <mergeCell ref="A5:E5"/>
    <mergeCell ref="A14:B14"/>
    <mergeCell ref="A16:E16"/>
  </mergeCells>
  <pageMargins left="0.78740157480314965" right="0.39370078740157483" top="0.46" bottom="0.17" header="0.17" footer="0.16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0"/>
  <sheetViews>
    <sheetView topLeftCell="A96" workbookViewId="0">
      <selection activeCell="J270" sqref="J270"/>
    </sheetView>
  </sheetViews>
  <sheetFormatPr defaultColWidth="0.85546875" defaultRowHeight="15"/>
  <cols>
    <col min="1" max="1" width="8" style="47" customWidth="1"/>
    <col min="2" max="2" width="20.140625" style="47" customWidth="1"/>
    <col min="3" max="3" width="16.7109375" style="47" customWidth="1"/>
    <col min="4" max="4" width="16.5703125" style="47" customWidth="1"/>
    <col min="5" max="5" width="17.5703125" style="47" customWidth="1"/>
    <col min="6" max="6" width="17.85546875" style="47" customWidth="1"/>
    <col min="7" max="7" width="16.140625" style="47" customWidth="1"/>
    <col min="8" max="8" width="18.140625" style="47" customWidth="1"/>
    <col min="9" max="9" width="14.85546875" style="47" customWidth="1"/>
    <col min="10" max="10" width="23.42578125" style="47" customWidth="1"/>
    <col min="11" max="16384" width="0.85546875" style="47"/>
  </cols>
  <sheetData>
    <row r="1" spans="1:10">
      <c r="A1" s="412" t="s">
        <v>324</v>
      </c>
      <c r="B1" s="412"/>
      <c r="C1" s="412"/>
      <c r="D1" s="412"/>
      <c r="E1" s="412"/>
      <c r="F1" s="412"/>
      <c r="G1" s="412"/>
      <c r="H1" s="412"/>
      <c r="I1" s="412"/>
      <c r="J1" s="412"/>
    </row>
    <row r="3" spans="1:10">
      <c r="A3" s="412" t="s">
        <v>621</v>
      </c>
      <c r="B3" s="412"/>
      <c r="C3" s="412"/>
      <c r="D3" s="412"/>
      <c r="E3" s="412"/>
      <c r="F3" s="412"/>
      <c r="G3" s="412"/>
      <c r="H3" s="412"/>
      <c r="I3" s="412"/>
      <c r="J3" s="412"/>
    </row>
    <row r="5" spans="1:10" s="49" customFormat="1" ht="14.25">
      <c r="A5" s="49" t="s">
        <v>235</v>
      </c>
      <c r="C5" s="413" t="s">
        <v>551</v>
      </c>
      <c r="D5" s="413"/>
      <c r="E5" s="413"/>
      <c r="F5" s="413"/>
      <c r="G5" s="413"/>
      <c r="H5" s="413"/>
      <c r="I5" s="413"/>
      <c r="J5" s="413"/>
    </row>
    <row r="6" spans="1:10" s="49" customFormat="1" ht="14.25">
      <c r="C6" s="61"/>
      <c r="D6" s="61"/>
      <c r="E6" s="62"/>
      <c r="F6" s="62"/>
      <c r="G6" s="62"/>
      <c r="H6" s="62"/>
      <c r="I6" s="62"/>
      <c r="J6" s="62"/>
    </row>
    <row r="7" spans="1:10" s="49" customFormat="1" ht="14.25">
      <c r="A7" s="50" t="s">
        <v>236</v>
      </c>
      <c r="B7" s="50"/>
      <c r="C7" s="50"/>
      <c r="D7" s="414" t="s">
        <v>624</v>
      </c>
      <c r="E7" s="414"/>
      <c r="F7" s="414"/>
      <c r="G7" s="414"/>
      <c r="H7" s="414"/>
      <c r="I7" s="414"/>
      <c r="J7" s="414"/>
    </row>
    <row r="9" spans="1:10">
      <c r="A9" s="412" t="s">
        <v>237</v>
      </c>
      <c r="B9" s="412"/>
      <c r="C9" s="412"/>
      <c r="D9" s="412"/>
      <c r="E9" s="412"/>
      <c r="F9" s="412"/>
      <c r="G9" s="412"/>
      <c r="H9" s="412"/>
      <c r="I9" s="412"/>
      <c r="J9" s="412"/>
    </row>
    <row r="11" spans="1:10" s="63" customFormat="1">
      <c r="A11" s="415" t="s">
        <v>238</v>
      </c>
      <c r="B11" s="415" t="s">
        <v>239</v>
      </c>
      <c r="C11" s="415" t="s">
        <v>240</v>
      </c>
      <c r="D11" s="418" t="s">
        <v>241</v>
      </c>
      <c r="E11" s="419"/>
      <c r="F11" s="419"/>
      <c r="G11" s="419"/>
      <c r="H11" s="415" t="s">
        <v>242</v>
      </c>
      <c r="I11" s="415" t="s">
        <v>243</v>
      </c>
      <c r="J11" s="430" t="s">
        <v>244</v>
      </c>
    </row>
    <row r="12" spans="1:10" s="63" customFormat="1">
      <c r="A12" s="416"/>
      <c r="B12" s="416"/>
      <c r="C12" s="416"/>
      <c r="D12" s="415" t="s">
        <v>245</v>
      </c>
      <c r="E12" s="418" t="s">
        <v>2</v>
      </c>
      <c r="F12" s="419"/>
      <c r="G12" s="419"/>
      <c r="H12" s="416"/>
      <c r="I12" s="416"/>
      <c r="J12" s="431"/>
    </row>
    <row r="13" spans="1:10" s="63" customFormat="1" ht="38.25">
      <c r="A13" s="417"/>
      <c r="B13" s="417"/>
      <c r="C13" s="417"/>
      <c r="D13" s="417"/>
      <c r="E13" s="111" t="s">
        <v>246</v>
      </c>
      <c r="F13" s="111" t="s">
        <v>247</v>
      </c>
      <c r="G13" s="111" t="s">
        <v>248</v>
      </c>
      <c r="H13" s="417"/>
      <c r="I13" s="417"/>
      <c r="J13" s="432"/>
    </row>
    <row r="14" spans="1:10" s="122" customFormat="1">
      <c r="A14" s="118">
        <v>1</v>
      </c>
      <c r="B14" s="118">
        <v>2</v>
      </c>
      <c r="C14" s="118">
        <v>3</v>
      </c>
      <c r="D14" s="118">
        <v>4</v>
      </c>
      <c r="E14" s="118">
        <v>5</v>
      </c>
      <c r="F14" s="118">
        <v>6</v>
      </c>
      <c r="G14" s="118">
        <v>7</v>
      </c>
      <c r="H14" s="118">
        <v>8</v>
      </c>
      <c r="I14" s="118">
        <v>9</v>
      </c>
      <c r="J14" s="118">
        <v>10</v>
      </c>
    </row>
    <row r="15" spans="1:10" s="122" customFormat="1">
      <c r="A15" s="420" t="s">
        <v>385</v>
      </c>
      <c r="B15" s="421"/>
      <c r="C15" s="421"/>
      <c r="D15" s="421"/>
      <c r="E15" s="421"/>
      <c r="F15" s="421"/>
      <c r="G15" s="421"/>
      <c r="H15" s="421"/>
      <c r="I15" s="421"/>
      <c r="J15" s="422"/>
    </row>
    <row r="16" spans="1:10" s="122" customFormat="1">
      <c r="A16" s="118">
        <v>1</v>
      </c>
      <c r="B16" s="64" t="s">
        <v>363</v>
      </c>
      <c r="C16" s="118">
        <v>80</v>
      </c>
      <c r="D16" s="45">
        <f>E16+F16+G16</f>
        <v>44406.45</v>
      </c>
      <c r="E16" s="45">
        <v>23574.21</v>
      </c>
      <c r="F16" s="45">
        <f>4345.26+800</f>
        <v>5145.26</v>
      </c>
      <c r="G16" s="45">
        <v>15686.98</v>
      </c>
      <c r="H16" s="45"/>
      <c r="I16" s="45"/>
      <c r="J16" s="45">
        <f>D16*(1+0)*12*C16+3871</f>
        <v>42634062.999999993</v>
      </c>
    </row>
    <row r="17" spans="1:10" s="122" customFormat="1">
      <c r="A17" s="118"/>
      <c r="B17" s="423" t="s">
        <v>447</v>
      </c>
      <c r="C17" s="424"/>
      <c r="D17" s="424"/>
      <c r="E17" s="424"/>
      <c r="F17" s="424"/>
      <c r="G17" s="424"/>
      <c r="H17" s="424"/>
      <c r="I17" s="425"/>
      <c r="J17" s="65">
        <f>SUM(J16)</f>
        <v>42634062.999999993</v>
      </c>
    </row>
    <row r="18" spans="1:10" s="122" customFormat="1">
      <c r="A18" s="420" t="s">
        <v>386</v>
      </c>
      <c r="B18" s="421"/>
      <c r="C18" s="421"/>
      <c r="D18" s="421"/>
      <c r="E18" s="421"/>
      <c r="F18" s="421"/>
      <c r="G18" s="421"/>
      <c r="H18" s="421"/>
      <c r="I18" s="421"/>
      <c r="J18" s="422"/>
    </row>
    <row r="19" spans="1:10" s="122" customFormat="1" ht="25.5">
      <c r="A19" s="118">
        <v>1</v>
      </c>
      <c r="B19" s="64" t="s">
        <v>362</v>
      </c>
      <c r="C19" s="118">
        <v>9</v>
      </c>
      <c r="D19" s="45">
        <f t="shared" ref="D19:D21" si="0">E19+F19+G19</f>
        <v>65627.570000000007</v>
      </c>
      <c r="E19" s="45">
        <v>43908.1</v>
      </c>
      <c r="F19" s="45">
        <v>0</v>
      </c>
      <c r="G19" s="45">
        <v>21719.47</v>
      </c>
      <c r="H19" s="45">
        <v>0</v>
      </c>
      <c r="I19" s="45">
        <v>0</v>
      </c>
      <c r="J19" s="45">
        <f>D19*(1+0)*12*C19-433.52+1237</f>
        <v>7088581.040000001</v>
      </c>
    </row>
    <row r="20" spans="1:10" s="122" customFormat="1">
      <c r="A20" s="118">
        <v>2</v>
      </c>
      <c r="B20" s="64" t="s">
        <v>364</v>
      </c>
      <c r="C20" s="118">
        <v>6</v>
      </c>
      <c r="D20" s="45">
        <f t="shared" si="0"/>
        <v>43989.43</v>
      </c>
      <c r="E20" s="45">
        <v>21015.43</v>
      </c>
      <c r="F20" s="45">
        <v>0</v>
      </c>
      <c r="G20" s="45">
        <v>22974</v>
      </c>
      <c r="H20" s="45">
        <v>0</v>
      </c>
      <c r="I20" s="45">
        <v>0</v>
      </c>
      <c r="J20" s="45">
        <f>D20*(1+0)*12*C20+1541</f>
        <v>3168779.96</v>
      </c>
    </row>
    <row r="21" spans="1:10" s="122" customFormat="1">
      <c r="A21" s="118">
        <v>3</v>
      </c>
      <c r="B21" s="64" t="s">
        <v>440</v>
      </c>
      <c r="C21" s="118">
        <v>3</v>
      </c>
      <c r="D21" s="45">
        <f t="shared" si="0"/>
        <v>21916</v>
      </c>
      <c r="E21" s="45">
        <v>14016</v>
      </c>
      <c r="F21" s="45">
        <v>0</v>
      </c>
      <c r="G21" s="45">
        <v>7900</v>
      </c>
      <c r="H21" s="45">
        <v>0</v>
      </c>
      <c r="I21" s="45">
        <v>0</v>
      </c>
      <c r="J21" s="45">
        <f>D21*(1+0)*12*C21</f>
        <v>788976</v>
      </c>
    </row>
    <row r="22" spans="1:10" s="122" customFormat="1">
      <c r="A22" s="118"/>
      <c r="B22" s="64"/>
      <c r="C22" s="118"/>
      <c r="D22" s="45"/>
      <c r="E22" s="45"/>
      <c r="F22" s="45"/>
      <c r="G22" s="45"/>
      <c r="H22" s="45"/>
      <c r="I22" s="45"/>
      <c r="J22" s="45"/>
    </row>
    <row r="23" spans="1:10" s="122" customFormat="1">
      <c r="A23" s="119"/>
      <c r="B23" s="423" t="s">
        <v>448</v>
      </c>
      <c r="C23" s="424"/>
      <c r="D23" s="424"/>
      <c r="E23" s="424"/>
      <c r="F23" s="424"/>
      <c r="G23" s="424"/>
      <c r="H23" s="424"/>
      <c r="I23" s="425"/>
      <c r="J23" s="65">
        <f>SUM(J19:J22)</f>
        <v>11046337</v>
      </c>
    </row>
    <row r="24" spans="1:10" ht="15.75">
      <c r="A24" s="426" t="s">
        <v>249</v>
      </c>
      <c r="B24" s="427"/>
      <c r="C24" s="428"/>
      <c r="D24" s="428"/>
      <c r="E24" s="428"/>
      <c r="F24" s="428"/>
      <c r="G24" s="428"/>
      <c r="H24" s="428"/>
      <c r="I24" s="429"/>
      <c r="J24" s="65">
        <f>SUM(J17+J23)</f>
        <v>53680399.999999993</v>
      </c>
    </row>
    <row r="26" spans="1:10">
      <c r="A26" s="436" t="s">
        <v>438</v>
      </c>
      <c r="B26" s="436"/>
      <c r="C26" s="436"/>
      <c r="D26" s="436"/>
      <c r="E26" s="436"/>
      <c r="F26" s="436"/>
      <c r="G26" s="436"/>
      <c r="H26" s="436"/>
      <c r="I26" s="436"/>
      <c r="J26" s="436"/>
    </row>
    <row r="28" spans="1:10" s="122" customFormat="1" ht="51">
      <c r="A28" s="111" t="s">
        <v>238</v>
      </c>
      <c r="B28" s="437" t="s">
        <v>251</v>
      </c>
      <c r="C28" s="437"/>
      <c r="D28" s="437"/>
      <c r="E28" s="437"/>
      <c r="F28" s="437"/>
      <c r="G28" s="437"/>
      <c r="H28" s="437"/>
      <c r="I28" s="111" t="s">
        <v>252</v>
      </c>
      <c r="J28" s="111" t="s">
        <v>253</v>
      </c>
    </row>
    <row r="29" spans="1:10" s="122" customFormat="1">
      <c r="A29" s="118">
        <v>1</v>
      </c>
      <c r="B29" s="420">
        <v>2</v>
      </c>
      <c r="C29" s="421"/>
      <c r="D29" s="421"/>
      <c r="E29" s="421"/>
      <c r="F29" s="421"/>
      <c r="G29" s="421"/>
      <c r="H29" s="422"/>
      <c r="I29" s="118">
        <v>3</v>
      </c>
      <c r="J29" s="118">
        <v>4</v>
      </c>
    </row>
    <row r="30" spans="1:10">
      <c r="A30" s="420" t="s">
        <v>385</v>
      </c>
      <c r="B30" s="421"/>
      <c r="C30" s="421"/>
      <c r="D30" s="421"/>
      <c r="E30" s="421"/>
      <c r="F30" s="421"/>
      <c r="G30" s="421"/>
      <c r="H30" s="421"/>
      <c r="I30" s="421"/>
      <c r="J30" s="422"/>
    </row>
    <row r="31" spans="1:10">
      <c r="A31" s="40" t="s">
        <v>45</v>
      </c>
      <c r="B31" s="433" t="s">
        <v>254</v>
      </c>
      <c r="C31" s="434"/>
      <c r="D31" s="434"/>
      <c r="E31" s="434"/>
      <c r="F31" s="434"/>
      <c r="G31" s="434"/>
      <c r="H31" s="435"/>
      <c r="I31" s="118" t="s">
        <v>104</v>
      </c>
      <c r="J31" s="68">
        <f>SUM(J32:J35)</f>
        <v>9049493.8299999982</v>
      </c>
    </row>
    <row r="32" spans="1:10">
      <c r="A32" s="438" t="s">
        <v>182</v>
      </c>
      <c r="B32" s="440" t="s">
        <v>2</v>
      </c>
      <c r="C32" s="441"/>
      <c r="D32" s="441"/>
      <c r="E32" s="441"/>
      <c r="F32" s="441"/>
      <c r="G32" s="441"/>
      <c r="H32" s="442"/>
      <c r="I32" s="443"/>
      <c r="J32" s="445">
        <f>J16*22%-330000.03</f>
        <v>9049493.8299999982</v>
      </c>
    </row>
    <row r="33" spans="1:10">
      <c r="A33" s="439"/>
      <c r="B33" s="447" t="s">
        <v>255</v>
      </c>
      <c r="C33" s="448"/>
      <c r="D33" s="448"/>
      <c r="E33" s="448"/>
      <c r="F33" s="448"/>
      <c r="G33" s="448"/>
      <c r="H33" s="449"/>
      <c r="I33" s="444"/>
      <c r="J33" s="446"/>
    </row>
    <row r="34" spans="1:10">
      <c r="A34" s="40" t="s">
        <v>184</v>
      </c>
      <c r="B34" s="433" t="s">
        <v>256</v>
      </c>
      <c r="C34" s="434"/>
      <c r="D34" s="434"/>
      <c r="E34" s="434"/>
      <c r="F34" s="434"/>
      <c r="G34" s="434"/>
      <c r="H34" s="435"/>
      <c r="I34" s="39"/>
      <c r="J34" s="51"/>
    </row>
    <row r="35" spans="1:10">
      <c r="A35" s="40" t="s">
        <v>186</v>
      </c>
      <c r="B35" s="433" t="s">
        <v>257</v>
      </c>
      <c r="C35" s="434"/>
      <c r="D35" s="434"/>
      <c r="E35" s="434"/>
      <c r="F35" s="434"/>
      <c r="G35" s="434"/>
      <c r="H35" s="435"/>
      <c r="I35" s="39"/>
      <c r="J35" s="51"/>
    </row>
    <row r="36" spans="1:10">
      <c r="A36" s="40" t="s">
        <v>47</v>
      </c>
      <c r="B36" s="433" t="s">
        <v>258</v>
      </c>
      <c r="C36" s="434"/>
      <c r="D36" s="434"/>
      <c r="E36" s="434"/>
      <c r="F36" s="434"/>
      <c r="G36" s="434"/>
      <c r="H36" s="435"/>
      <c r="I36" s="118" t="s">
        <v>104</v>
      </c>
      <c r="J36" s="68">
        <f>SUM(J37:J43)</f>
        <v>3495993.1659999993</v>
      </c>
    </row>
    <row r="37" spans="1:10">
      <c r="A37" s="438" t="s">
        <v>259</v>
      </c>
      <c r="B37" s="440" t="s">
        <v>2</v>
      </c>
      <c r="C37" s="441"/>
      <c r="D37" s="441"/>
      <c r="E37" s="441"/>
      <c r="F37" s="441"/>
      <c r="G37" s="441"/>
      <c r="H37" s="442"/>
      <c r="I37" s="453"/>
      <c r="J37" s="445">
        <f>J17*2.9%</f>
        <v>1236387.8269999996</v>
      </c>
    </row>
    <row r="38" spans="1:10">
      <c r="A38" s="439"/>
      <c r="B38" s="447" t="s">
        <v>260</v>
      </c>
      <c r="C38" s="448"/>
      <c r="D38" s="448"/>
      <c r="E38" s="448"/>
      <c r="F38" s="448"/>
      <c r="G38" s="448"/>
      <c r="H38" s="449"/>
      <c r="I38" s="454"/>
      <c r="J38" s="446"/>
    </row>
    <row r="39" spans="1:10">
      <c r="A39" s="40" t="s">
        <v>261</v>
      </c>
      <c r="B39" s="433" t="s">
        <v>262</v>
      </c>
      <c r="C39" s="434"/>
      <c r="D39" s="434"/>
      <c r="E39" s="434"/>
      <c r="F39" s="434"/>
      <c r="G39" s="434"/>
      <c r="H39" s="435"/>
      <c r="I39" s="39"/>
      <c r="J39" s="51"/>
    </row>
    <row r="40" spans="1:10">
      <c r="A40" s="40" t="s">
        <v>263</v>
      </c>
      <c r="B40" s="433" t="s">
        <v>264</v>
      </c>
      <c r="C40" s="434"/>
      <c r="D40" s="434"/>
      <c r="E40" s="434"/>
      <c r="F40" s="434"/>
      <c r="G40" s="434"/>
      <c r="H40" s="435"/>
      <c r="I40" s="39"/>
      <c r="J40" s="51">
        <f>J17*0.2%</f>
        <v>85268.125999999989</v>
      </c>
    </row>
    <row r="41" spans="1:10">
      <c r="A41" s="40" t="s">
        <v>265</v>
      </c>
      <c r="B41" s="433" t="s">
        <v>266</v>
      </c>
      <c r="C41" s="434"/>
      <c r="D41" s="434"/>
      <c r="E41" s="434"/>
      <c r="F41" s="434"/>
      <c r="G41" s="434"/>
      <c r="H41" s="435"/>
      <c r="I41" s="39"/>
      <c r="J41" s="51"/>
    </row>
    <row r="42" spans="1:10">
      <c r="A42" s="40" t="s">
        <v>267</v>
      </c>
      <c r="B42" s="433" t="s">
        <v>266</v>
      </c>
      <c r="C42" s="434"/>
      <c r="D42" s="434"/>
      <c r="E42" s="434"/>
      <c r="F42" s="434"/>
      <c r="G42" s="434"/>
      <c r="H42" s="435"/>
      <c r="I42" s="39"/>
      <c r="J42" s="51"/>
    </row>
    <row r="43" spans="1:10">
      <c r="A43" s="40" t="s">
        <v>103</v>
      </c>
      <c r="B43" s="433" t="s">
        <v>268</v>
      </c>
      <c r="C43" s="434"/>
      <c r="D43" s="434"/>
      <c r="E43" s="434"/>
      <c r="F43" s="434"/>
      <c r="G43" s="434"/>
      <c r="H43" s="435"/>
      <c r="I43" s="39"/>
      <c r="J43" s="51">
        <f>J17*5.1%</f>
        <v>2174337.2129999995</v>
      </c>
    </row>
    <row r="44" spans="1:10">
      <c r="A44" s="40"/>
      <c r="B44" s="450" t="s">
        <v>449</v>
      </c>
      <c r="C44" s="451"/>
      <c r="D44" s="451"/>
      <c r="E44" s="451"/>
      <c r="F44" s="451"/>
      <c r="G44" s="451"/>
      <c r="H44" s="452"/>
      <c r="I44" s="118" t="s">
        <v>104</v>
      </c>
      <c r="J44" s="52">
        <f>SUM(J31+J36)</f>
        <v>12545486.995999997</v>
      </c>
    </row>
    <row r="45" spans="1:10">
      <c r="A45" s="420" t="s">
        <v>386</v>
      </c>
      <c r="B45" s="421"/>
      <c r="C45" s="421"/>
      <c r="D45" s="421"/>
      <c r="E45" s="421"/>
      <c r="F45" s="421"/>
      <c r="G45" s="421"/>
      <c r="H45" s="421"/>
      <c r="I45" s="421"/>
      <c r="J45" s="422"/>
    </row>
    <row r="46" spans="1:10">
      <c r="A46" s="40" t="s">
        <v>45</v>
      </c>
      <c r="B46" s="433" t="s">
        <v>254</v>
      </c>
      <c r="C46" s="434"/>
      <c r="D46" s="434"/>
      <c r="E46" s="434"/>
      <c r="F46" s="434"/>
      <c r="G46" s="434"/>
      <c r="H46" s="435"/>
      <c r="I46" s="118" t="s">
        <v>104</v>
      </c>
      <c r="J46" s="68">
        <f>J47</f>
        <v>2380193.37</v>
      </c>
    </row>
    <row r="47" spans="1:10">
      <c r="A47" s="438" t="s">
        <v>182</v>
      </c>
      <c r="B47" s="440" t="s">
        <v>2</v>
      </c>
      <c r="C47" s="441"/>
      <c r="D47" s="441"/>
      <c r="E47" s="441"/>
      <c r="F47" s="441"/>
      <c r="G47" s="441"/>
      <c r="H47" s="442"/>
      <c r="I47" s="443"/>
      <c r="J47" s="445">
        <f>J23*22%-50000.77</f>
        <v>2380193.37</v>
      </c>
    </row>
    <row r="48" spans="1:10">
      <c r="A48" s="439"/>
      <c r="B48" s="447" t="s">
        <v>255</v>
      </c>
      <c r="C48" s="448"/>
      <c r="D48" s="448"/>
      <c r="E48" s="448"/>
      <c r="F48" s="448"/>
      <c r="G48" s="448"/>
      <c r="H48" s="449"/>
      <c r="I48" s="444"/>
      <c r="J48" s="446"/>
    </row>
    <row r="49" spans="1:10">
      <c r="A49" s="40" t="s">
        <v>184</v>
      </c>
      <c r="B49" s="433" t="s">
        <v>256</v>
      </c>
      <c r="C49" s="434"/>
      <c r="D49" s="434"/>
      <c r="E49" s="434"/>
      <c r="F49" s="434"/>
      <c r="G49" s="434"/>
      <c r="H49" s="435"/>
      <c r="I49" s="39"/>
      <c r="J49" s="51"/>
    </row>
    <row r="50" spans="1:10">
      <c r="A50" s="40" t="s">
        <v>186</v>
      </c>
      <c r="B50" s="433" t="s">
        <v>257</v>
      </c>
      <c r="C50" s="434"/>
      <c r="D50" s="434"/>
      <c r="E50" s="434"/>
      <c r="F50" s="434"/>
      <c r="G50" s="434"/>
      <c r="H50" s="435"/>
      <c r="I50" s="39"/>
      <c r="J50" s="51"/>
    </row>
    <row r="51" spans="1:10">
      <c r="A51" s="40" t="s">
        <v>47</v>
      </c>
      <c r="B51" s="433" t="s">
        <v>258</v>
      </c>
      <c r="C51" s="434"/>
      <c r="D51" s="434"/>
      <c r="E51" s="434"/>
      <c r="F51" s="434"/>
      <c r="G51" s="434"/>
      <c r="H51" s="435"/>
      <c r="I51" s="118" t="s">
        <v>104</v>
      </c>
      <c r="J51" s="68">
        <f>SUM(J52:J58)</f>
        <v>905799.63399999985</v>
      </c>
    </row>
    <row r="52" spans="1:10">
      <c r="A52" s="438" t="s">
        <v>259</v>
      </c>
      <c r="B52" s="440" t="s">
        <v>2</v>
      </c>
      <c r="C52" s="441"/>
      <c r="D52" s="441"/>
      <c r="E52" s="441"/>
      <c r="F52" s="441"/>
      <c r="G52" s="441"/>
      <c r="H52" s="442"/>
      <c r="I52" s="453"/>
      <c r="J52" s="445">
        <f>J23*2.9%</f>
        <v>320343.77299999999</v>
      </c>
    </row>
    <row r="53" spans="1:10">
      <c r="A53" s="439"/>
      <c r="B53" s="447" t="s">
        <v>260</v>
      </c>
      <c r="C53" s="448"/>
      <c r="D53" s="448"/>
      <c r="E53" s="448"/>
      <c r="F53" s="448"/>
      <c r="G53" s="448"/>
      <c r="H53" s="449"/>
      <c r="I53" s="454"/>
      <c r="J53" s="446"/>
    </row>
    <row r="54" spans="1:10">
      <c r="A54" s="40" t="s">
        <v>261</v>
      </c>
      <c r="B54" s="433" t="s">
        <v>262</v>
      </c>
      <c r="C54" s="434"/>
      <c r="D54" s="434"/>
      <c r="E54" s="434"/>
      <c r="F54" s="434"/>
      <c r="G54" s="434"/>
      <c r="H54" s="435"/>
      <c r="I54" s="39"/>
      <c r="J54" s="51"/>
    </row>
    <row r="55" spans="1:10">
      <c r="A55" s="40" t="s">
        <v>263</v>
      </c>
      <c r="B55" s="433" t="s">
        <v>264</v>
      </c>
      <c r="C55" s="434"/>
      <c r="D55" s="434"/>
      <c r="E55" s="434"/>
      <c r="F55" s="434"/>
      <c r="G55" s="434"/>
      <c r="H55" s="435"/>
      <c r="I55" s="39"/>
      <c r="J55" s="51">
        <f>J23*0.2%</f>
        <v>22092.673999999999</v>
      </c>
    </row>
    <row r="56" spans="1:10">
      <c r="A56" s="40" t="s">
        <v>265</v>
      </c>
      <c r="B56" s="433" t="s">
        <v>266</v>
      </c>
      <c r="C56" s="434"/>
      <c r="D56" s="434"/>
      <c r="E56" s="434"/>
      <c r="F56" s="434"/>
      <c r="G56" s="434"/>
      <c r="H56" s="435"/>
      <c r="I56" s="39"/>
      <c r="J56" s="51"/>
    </row>
    <row r="57" spans="1:10">
      <c r="A57" s="40" t="s">
        <v>267</v>
      </c>
      <c r="B57" s="433" t="s">
        <v>266</v>
      </c>
      <c r="C57" s="434"/>
      <c r="D57" s="434"/>
      <c r="E57" s="434"/>
      <c r="F57" s="434"/>
      <c r="G57" s="434"/>
      <c r="H57" s="435"/>
      <c r="I57" s="39"/>
      <c r="J57" s="51"/>
    </row>
    <row r="58" spans="1:10">
      <c r="A58" s="40" t="s">
        <v>103</v>
      </c>
      <c r="B58" s="433" t="s">
        <v>268</v>
      </c>
      <c r="C58" s="434"/>
      <c r="D58" s="434"/>
      <c r="E58" s="434"/>
      <c r="F58" s="434"/>
      <c r="G58" s="434"/>
      <c r="H58" s="435"/>
      <c r="I58" s="39"/>
      <c r="J58" s="51">
        <f>J23*5.1%</f>
        <v>563363.18699999992</v>
      </c>
    </row>
    <row r="59" spans="1:10">
      <c r="A59" s="40"/>
      <c r="B59" s="450" t="s">
        <v>450</v>
      </c>
      <c r="C59" s="451"/>
      <c r="D59" s="451"/>
      <c r="E59" s="451"/>
      <c r="F59" s="451"/>
      <c r="G59" s="451"/>
      <c r="H59" s="452"/>
      <c r="I59" s="118" t="s">
        <v>104</v>
      </c>
      <c r="J59" s="52">
        <f>SUM(J46+J51)</f>
        <v>3285993.0039999997</v>
      </c>
    </row>
    <row r="60" spans="1:10">
      <c r="A60" s="40"/>
      <c r="B60" s="450" t="s">
        <v>393</v>
      </c>
      <c r="C60" s="451"/>
      <c r="D60" s="451"/>
      <c r="E60" s="451"/>
      <c r="F60" s="451"/>
      <c r="G60" s="451"/>
      <c r="H60" s="452"/>
      <c r="I60" s="118" t="s">
        <v>104</v>
      </c>
      <c r="J60" s="52">
        <f>J44+J59</f>
        <v>15831479.999999996</v>
      </c>
    </row>
    <row r="61" spans="1:10">
      <c r="A61" s="126"/>
      <c r="B61" s="127"/>
      <c r="C61" s="127"/>
      <c r="D61" s="127"/>
      <c r="E61" s="127"/>
      <c r="F61" s="127"/>
      <c r="G61" s="127"/>
      <c r="H61" s="127"/>
      <c r="I61" s="69"/>
      <c r="J61" s="128"/>
    </row>
    <row r="62" spans="1:10">
      <c r="A62" s="458" t="s">
        <v>269</v>
      </c>
      <c r="B62" s="458"/>
      <c r="C62" s="458"/>
      <c r="D62" s="458"/>
      <c r="E62" s="458"/>
      <c r="F62" s="458"/>
      <c r="G62" s="458"/>
      <c r="H62" s="458"/>
      <c r="I62" s="458"/>
      <c r="J62" s="458"/>
    </row>
    <row r="64" spans="1:10">
      <c r="A64" s="412" t="s">
        <v>270</v>
      </c>
      <c r="B64" s="412"/>
      <c r="C64" s="412"/>
      <c r="D64" s="412"/>
      <c r="E64" s="412"/>
      <c r="F64" s="412"/>
      <c r="G64" s="412"/>
      <c r="H64" s="412"/>
      <c r="I64" s="412"/>
      <c r="J64" s="412"/>
    </row>
    <row r="66" spans="1:10">
      <c r="A66" s="49" t="s">
        <v>235</v>
      </c>
      <c r="B66" s="49"/>
      <c r="C66" s="414">
        <v>266</v>
      </c>
      <c r="D66" s="414"/>
      <c r="E66" s="414"/>
      <c r="F66" s="414"/>
      <c r="G66" s="414"/>
      <c r="H66" s="414"/>
      <c r="I66" s="414"/>
      <c r="J66" s="414"/>
    </row>
    <row r="67" spans="1:10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>
      <c r="A68" s="50" t="s">
        <v>236</v>
      </c>
      <c r="B68" s="50"/>
      <c r="C68" s="50"/>
      <c r="D68" s="414" t="s">
        <v>435</v>
      </c>
      <c r="E68" s="414"/>
      <c r="F68" s="414"/>
      <c r="G68" s="414"/>
      <c r="H68" s="414"/>
      <c r="I68" s="414"/>
      <c r="J68" s="414"/>
    </row>
    <row r="70" spans="1:10" s="122" customFormat="1" ht="25.5">
      <c r="A70" s="111" t="s">
        <v>238</v>
      </c>
      <c r="B70" s="437" t="s">
        <v>44</v>
      </c>
      <c r="C70" s="437"/>
      <c r="D70" s="437"/>
      <c r="E70" s="437"/>
      <c r="F70" s="437"/>
      <c r="G70" s="437"/>
      <c r="H70" s="111" t="s">
        <v>271</v>
      </c>
      <c r="I70" s="111" t="s">
        <v>272</v>
      </c>
      <c r="J70" s="111" t="s">
        <v>273</v>
      </c>
    </row>
    <row r="71" spans="1:10" s="122" customFormat="1">
      <c r="A71" s="118">
        <v>1</v>
      </c>
      <c r="B71" s="455">
        <v>2</v>
      </c>
      <c r="C71" s="455"/>
      <c r="D71" s="455"/>
      <c r="E71" s="455"/>
      <c r="F71" s="455"/>
      <c r="G71" s="455"/>
      <c r="H71" s="118">
        <v>3</v>
      </c>
      <c r="I71" s="118">
        <v>4</v>
      </c>
      <c r="J71" s="118">
        <v>5</v>
      </c>
    </row>
    <row r="72" spans="1:10">
      <c r="A72" s="40" t="s">
        <v>45</v>
      </c>
      <c r="B72" s="456" t="s">
        <v>436</v>
      </c>
      <c r="C72" s="456"/>
      <c r="D72" s="456"/>
      <c r="E72" s="456"/>
      <c r="F72" s="456"/>
      <c r="G72" s="456"/>
      <c r="H72" s="51">
        <v>2000</v>
      </c>
      <c r="I72" s="51">
        <v>50</v>
      </c>
      <c r="J72" s="51">
        <v>330000</v>
      </c>
    </row>
    <row r="73" spans="1:10">
      <c r="A73" s="40" t="s">
        <v>47</v>
      </c>
      <c r="B73" s="456" t="s">
        <v>437</v>
      </c>
      <c r="C73" s="456"/>
      <c r="D73" s="456"/>
      <c r="E73" s="456"/>
      <c r="F73" s="456"/>
      <c r="G73" s="456"/>
      <c r="H73" s="51">
        <v>2000</v>
      </c>
      <c r="I73" s="51">
        <v>25</v>
      </c>
      <c r="J73" s="51">
        <v>50000</v>
      </c>
    </row>
    <row r="74" spans="1:10">
      <c r="A74" s="67"/>
      <c r="B74" s="457" t="s">
        <v>249</v>
      </c>
      <c r="C74" s="457"/>
      <c r="D74" s="457"/>
      <c r="E74" s="457"/>
      <c r="F74" s="457"/>
      <c r="G74" s="457"/>
      <c r="H74" s="48" t="s">
        <v>104</v>
      </c>
      <c r="I74" s="48" t="s">
        <v>104</v>
      </c>
      <c r="J74" s="52">
        <f>SUM(J72+J73)</f>
        <v>380000</v>
      </c>
    </row>
    <row r="75" spans="1:10">
      <c r="A75" s="412" t="s">
        <v>274</v>
      </c>
      <c r="B75" s="412"/>
      <c r="C75" s="412"/>
      <c r="D75" s="412"/>
      <c r="E75" s="412"/>
      <c r="F75" s="412"/>
      <c r="G75" s="412"/>
      <c r="H75" s="412"/>
      <c r="I75" s="412"/>
      <c r="J75" s="412"/>
    </row>
    <row r="77" spans="1:10">
      <c r="A77" s="49" t="s">
        <v>235</v>
      </c>
      <c r="B77" s="49"/>
      <c r="C77" s="414" t="s">
        <v>441</v>
      </c>
      <c r="D77" s="414"/>
      <c r="E77" s="414"/>
      <c r="F77" s="414"/>
      <c r="G77" s="414"/>
      <c r="H77" s="414"/>
      <c r="I77" s="414"/>
      <c r="J77" s="414"/>
    </row>
    <row r="78" spans="1:10">
      <c r="A78" s="49"/>
      <c r="B78" s="49"/>
      <c r="C78" s="49"/>
      <c r="D78" s="49"/>
      <c r="E78" s="49"/>
      <c r="F78" s="49"/>
      <c r="G78" s="49"/>
      <c r="H78" s="49"/>
      <c r="I78" s="49"/>
      <c r="J78" s="49"/>
    </row>
    <row r="79" spans="1:10">
      <c r="A79" s="50" t="s">
        <v>236</v>
      </c>
      <c r="B79" s="50"/>
      <c r="C79" s="50"/>
      <c r="D79" s="414" t="s">
        <v>624</v>
      </c>
      <c r="E79" s="414"/>
      <c r="F79" s="414"/>
      <c r="G79" s="414"/>
      <c r="H79" s="414"/>
      <c r="I79" s="414"/>
      <c r="J79" s="414"/>
    </row>
    <row r="81" spans="1:10" ht="51">
      <c r="A81" s="111" t="s">
        <v>238</v>
      </c>
      <c r="B81" s="437" t="s">
        <v>275</v>
      </c>
      <c r="C81" s="437"/>
      <c r="D81" s="437"/>
      <c r="E81" s="437"/>
      <c r="F81" s="437"/>
      <c r="G81" s="437"/>
      <c r="H81" s="111" t="s">
        <v>276</v>
      </c>
      <c r="I81" s="111" t="s">
        <v>277</v>
      </c>
      <c r="J81" s="111" t="s">
        <v>278</v>
      </c>
    </row>
    <row r="82" spans="1:10">
      <c r="A82" s="118">
        <v>1</v>
      </c>
      <c r="B82" s="455">
        <v>2</v>
      </c>
      <c r="C82" s="455"/>
      <c r="D82" s="455"/>
      <c r="E82" s="455"/>
      <c r="F82" s="455"/>
      <c r="G82" s="455"/>
      <c r="H82" s="118">
        <v>3</v>
      </c>
      <c r="I82" s="118">
        <v>4</v>
      </c>
      <c r="J82" s="118">
        <v>5</v>
      </c>
    </row>
    <row r="83" spans="1:10">
      <c r="A83" s="420" t="s">
        <v>387</v>
      </c>
      <c r="B83" s="421"/>
      <c r="C83" s="421"/>
      <c r="D83" s="421"/>
      <c r="E83" s="421"/>
      <c r="F83" s="421"/>
      <c r="G83" s="421"/>
      <c r="H83" s="421"/>
      <c r="I83" s="421"/>
      <c r="J83" s="422"/>
    </row>
    <row r="84" spans="1:10">
      <c r="A84" s="40" t="s">
        <v>45</v>
      </c>
      <c r="B84" s="433" t="s">
        <v>442</v>
      </c>
      <c r="C84" s="434"/>
      <c r="D84" s="434"/>
      <c r="E84" s="434"/>
      <c r="F84" s="434"/>
      <c r="G84" s="435"/>
      <c r="H84" s="51"/>
      <c r="I84" s="51"/>
      <c r="J84" s="51">
        <v>410000</v>
      </c>
    </row>
    <row r="85" spans="1:10">
      <c r="A85" s="40" t="s">
        <v>47</v>
      </c>
      <c r="B85" s="433" t="s">
        <v>443</v>
      </c>
      <c r="C85" s="434"/>
      <c r="D85" s="434"/>
      <c r="E85" s="434"/>
      <c r="F85" s="434"/>
      <c r="G85" s="435"/>
      <c r="H85" s="51"/>
      <c r="I85" s="51"/>
      <c r="J85" s="51">
        <v>417600</v>
      </c>
    </row>
    <row r="86" spans="1:10" ht="14.25" customHeight="1">
      <c r="A86" s="40"/>
      <c r="B86" s="450" t="s">
        <v>451</v>
      </c>
      <c r="C86" s="451"/>
      <c r="D86" s="451"/>
      <c r="E86" s="451"/>
      <c r="F86" s="451"/>
      <c r="G86" s="451"/>
      <c r="H86" s="452"/>
      <c r="I86" s="118" t="s">
        <v>104</v>
      </c>
      <c r="J86" s="52">
        <f>J84+J85</f>
        <v>827600</v>
      </c>
    </row>
    <row r="87" spans="1:10" hidden="1">
      <c r="A87" s="129"/>
      <c r="B87" s="130"/>
      <c r="C87" s="130"/>
      <c r="D87" s="130"/>
      <c r="E87" s="130"/>
      <c r="F87" s="130"/>
      <c r="G87" s="130"/>
      <c r="H87" s="131"/>
      <c r="I87" s="131"/>
      <c r="J87" s="128"/>
    </row>
    <row r="88" spans="1:10" hidden="1">
      <c r="A88" s="129"/>
      <c r="B88" s="130"/>
      <c r="C88" s="130"/>
      <c r="D88" s="130"/>
      <c r="E88" s="130"/>
      <c r="F88" s="130"/>
      <c r="G88" s="130"/>
      <c r="H88" s="131"/>
      <c r="I88" s="131"/>
      <c r="J88" s="128"/>
    </row>
    <row r="89" spans="1:10" hidden="1">
      <c r="A89" s="129"/>
      <c r="B89" s="130"/>
      <c r="C89" s="130"/>
      <c r="D89" s="130"/>
      <c r="E89" s="130"/>
      <c r="F89" s="130"/>
      <c r="G89" s="130"/>
      <c r="H89" s="131"/>
      <c r="I89" s="131"/>
      <c r="J89" s="128"/>
    </row>
    <row r="90" spans="1:10" hidden="1">
      <c r="A90" s="129"/>
      <c r="B90" s="130"/>
      <c r="C90" s="130"/>
      <c r="D90" s="130"/>
      <c r="E90" s="130"/>
      <c r="F90" s="130"/>
      <c r="G90" s="130"/>
      <c r="H90" s="131"/>
      <c r="I90" s="131"/>
      <c r="J90" s="128"/>
    </row>
    <row r="91" spans="1:10" hidden="1">
      <c r="A91" s="129"/>
      <c r="B91" s="130"/>
      <c r="C91" s="130"/>
      <c r="D91" s="130"/>
      <c r="E91" s="130"/>
      <c r="F91" s="130"/>
      <c r="G91" s="130"/>
      <c r="H91" s="131"/>
      <c r="I91" s="131"/>
      <c r="J91" s="128"/>
    </row>
    <row r="92" spans="1:10" hidden="1">
      <c r="A92" s="129"/>
      <c r="B92" s="130"/>
      <c r="C92" s="130"/>
      <c r="D92" s="130"/>
      <c r="E92" s="130"/>
      <c r="F92" s="130"/>
      <c r="G92" s="130"/>
      <c r="H92" s="131"/>
      <c r="I92" s="131"/>
      <c r="J92" s="128"/>
    </row>
    <row r="93" spans="1:10" hidden="1">
      <c r="A93" s="70"/>
      <c r="B93" s="70"/>
      <c r="C93" s="70"/>
      <c r="D93" s="70"/>
      <c r="E93" s="70"/>
      <c r="F93" s="70"/>
      <c r="G93" s="70"/>
      <c r="H93" s="70"/>
      <c r="I93" s="70"/>
      <c r="J93" s="70"/>
    </row>
    <row r="94" spans="1:10">
      <c r="A94" s="412" t="s">
        <v>279</v>
      </c>
      <c r="B94" s="412"/>
      <c r="C94" s="412"/>
      <c r="D94" s="412"/>
      <c r="E94" s="412"/>
      <c r="F94" s="412"/>
      <c r="G94" s="412"/>
      <c r="H94" s="412"/>
      <c r="I94" s="412"/>
      <c r="J94" s="412"/>
    </row>
    <row r="96" spans="1:10">
      <c r="A96" s="49" t="s">
        <v>235</v>
      </c>
      <c r="B96" s="49"/>
      <c r="C96" s="414">
        <v>244</v>
      </c>
      <c r="D96" s="414"/>
      <c r="E96" s="414"/>
      <c r="F96" s="414"/>
      <c r="G96" s="414"/>
      <c r="H96" s="414"/>
      <c r="I96" s="414"/>
      <c r="J96" s="414"/>
    </row>
    <row r="97" spans="1:10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>
      <c r="A98" s="50" t="s">
        <v>236</v>
      </c>
      <c r="B98" s="50"/>
      <c r="C98" s="50"/>
      <c r="D98" s="414" t="s">
        <v>624</v>
      </c>
      <c r="E98" s="414"/>
      <c r="F98" s="414"/>
      <c r="G98" s="414"/>
      <c r="H98" s="414"/>
      <c r="I98" s="414"/>
      <c r="J98" s="414"/>
    </row>
    <row r="100" spans="1:10" ht="13.5" customHeight="1">
      <c r="A100" s="436" t="s">
        <v>457</v>
      </c>
      <c r="B100" s="436"/>
      <c r="C100" s="436"/>
      <c r="D100" s="436"/>
      <c r="E100" s="436"/>
      <c r="F100" s="436"/>
      <c r="G100" s="436"/>
      <c r="H100" s="436"/>
      <c r="I100" s="436"/>
      <c r="J100" s="436"/>
    </row>
    <row r="101" spans="1:10" hidden="1"/>
    <row r="102" spans="1:10" s="122" customFormat="1" ht="38.25">
      <c r="A102" s="111" t="s">
        <v>238</v>
      </c>
      <c r="B102" s="437" t="s">
        <v>275</v>
      </c>
      <c r="C102" s="437"/>
      <c r="D102" s="437"/>
      <c r="E102" s="437"/>
      <c r="F102" s="437"/>
      <c r="G102" s="111" t="s">
        <v>280</v>
      </c>
      <c r="H102" s="111" t="s">
        <v>281</v>
      </c>
      <c r="I102" s="111" t="s">
        <v>282</v>
      </c>
      <c r="J102" s="111" t="s">
        <v>250</v>
      </c>
    </row>
    <row r="103" spans="1:10" s="122" customFormat="1">
      <c r="A103" s="118">
        <v>1</v>
      </c>
      <c r="B103" s="455">
        <v>2</v>
      </c>
      <c r="C103" s="455"/>
      <c r="D103" s="455"/>
      <c r="E103" s="455"/>
      <c r="F103" s="455"/>
      <c r="G103" s="118">
        <v>3</v>
      </c>
      <c r="H103" s="118">
        <v>4</v>
      </c>
      <c r="I103" s="118">
        <v>5</v>
      </c>
      <c r="J103" s="118">
        <v>6</v>
      </c>
    </row>
    <row r="104" spans="1:10" s="122" customFormat="1" ht="14.25" customHeight="1">
      <c r="A104" s="459" t="s">
        <v>471</v>
      </c>
      <c r="B104" s="460"/>
      <c r="C104" s="460"/>
      <c r="D104" s="460"/>
      <c r="E104" s="460"/>
      <c r="F104" s="460"/>
      <c r="G104" s="460"/>
      <c r="H104" s="460"/>
      <c r="I104" s="460"/>
      <c r="J104" s="461"/>
    </row>
    <row r="105" spans="1:10" s="122" customFormat="1" ht="14.25" customHeight="1">
      <c r="A105" s="118">
        <v>1</v>
      </c>
      <c r="B105" s="459" t="s">
        <v>388</v>
      </c>
      <c r="C105" s="460"/>
      <c r="D105" s="460"/>
      <c r="E105" s="460"/>
      <c r="F105" s="461"/>
      <c r="G105" s="118">
        <v>1</v>
      </c>
      <c r="H105" s="118">
        <v>12</v>
      </c>
      <c r="I105" s="118">
        <v>15249.17</v>
      </c>
      <c r="J105" s="110">
        <v>182990</v>
      </c>
    </row>
    <row r="106" spans="1:10" s="122" customFormat="1" ht="14.25" hidden="1" customHeight="1">
      <c r="A106" s="112"/>
      <c r="B106" s="113"/>
      <c r="C106" s="113"/>
      <c r="D106" s="113"/>
      <c r="E106" s="113"/>
      <c r="F106" s="113"/>
      <c r="G106" s="113"/>
      <c r="H106" s="113"/>
      <c r="I106" s="113"/>
      <c r="J106" s="114"/>
    </row>
    <row r="107" spans="1:10" s="122" customFormat="1" ht="14.25" hidden="1" customHeight="1">
      <c r="A107" s="112"/>
      <c r="B107" s="113"/>
      <c r="C107" s="113"/>
      <c r="D107" s="113"/>
      <c r="E107" s="113"/>
      <c r="F107" s="113"/>
      <c r="G107" s="113"/>
      <c r="H107" s="113"/>
      <c r="I107" s="113"/>
      <c r="J107" s="114"/>
    </row>
    <row r="108" spans="1:10" s="122" customFormat="1" hidden="1">
      <c r="A108" s="118"/>
      <c r="B108" s="459"/>
      <c r="C108" s="460"/>
      <c r="D108" s="460"/>
      <c r="E108" s="460"/>
      <c r="F108" s="461"/>
      <c r="G108" s="118"/>
      <c r="H108" s="118"/>
      <c r="I108" s="118"/>
      <c r="J108" s="110"/>
    </row>
    <row r="109" spans="1:10" ht="14.25" customHeight="1">
      <c r="A109" s="118"/>
      <c r="B109" s="462"/>
      <c r="C109" s="463"/>
      <c r="D109" s="463"/>
      <c r="E109" s="463"/>
      <c r="F109" s="464"/>
      <c r="G109" s="40"/>
      <c r="H109" s="64"/>
      <c r="I109" s="81"/>
      <c r="J109" s="68">
        <f>J105</f>
        <v>182990</v>
      </c>
    </row>
    <row r="110" spans="1:10" s="122" customFormat="1">
      <c r="A110" s="472" t="s">
        <v>470</v>
      </c>
      <c r="B110" s="473"/>
      <c r="C110" s="473"/>
      <c r="D110" s="473"/>
      <c r="E110" s="473"/>
      <c r="F110" s="473"/>
      <c r="G110" s="473"/>
      <c r="H110" s="473"/>
      <c r="I110" s="473"/>
      <c r="J110" s="474"/>
    </row>
    <row r="111" spans="1:10" s="122" customFormat="1">
      <c r="A111" s="118">
        <v>1</v>
      </c>
      <c r="B111" s="459" t="s">
        <v>365</v>
      </c>
      <c r="C111" s="460"/>
      <c r="D111" s="460"/>
      <c r="E111" s="460"/>
      <c r="F111" s="461"/>
      <c r="G111" s="118">
        <v>3</v>
      </c>
      <c r="H111" s="118">
        <v>12</v>
      </c>
      <c r="I111" s="118">
        <v>235.89</v>
      </c>
      <c r="J111" s="71">
        <f>55953+185</f>
        <v>56138</v>
      </c>
    </row>
    <row r="112" spans="1:10" s="122" customFormat="1">
      <c r="A112" s="118">
        <v>2</v>
      </c>
      <c r="B112" s="459" t="s">
        <v>366</v>
      </c>
      <c r="C112" s="460"/>
      <c r="D112" s="460"/>
      <c r="E112" s="460"/>
      <c r="F112" s="461"/>
      <c r="G112" s="118">
        <v>3</v>
      </c>
      <c r="H112" s="118">
        <v>12</v>
      </c>
      <c r="I112" s="118">
        <v>238.99</v>
      </c>
      <c r="J112" s="71">
        <v>3602</v>
      </c>
    </row>
    <row r="113" spans="1:11" s="122" customFormat="1">
      <c r="A113" s="118">
        <v>3</v>
      </c>
      <c r="B113" s="459" t="s">
        <v>503</v>
      </c>
      <c r="C113" s="460"/>
      <c r="D113" s="460"/>
      <c r="E113" s="460"/>
      <c r="F113" s="461"/>
      <c r="G113" s="118">
        <v>1</v>
      </c>
      <c r="H113" s="118">
        <v>1</v>
      </c>
      <c r="I113" s="118">
        <v>600</v>
      </c>
      <c r="J113" s="71">
        <f>G113*H113*I113</f>
        <v>600</v>
      </c>
    </row>
    <row r="114" spans="1:11" s="122" customFormat="1">
      <c r="A114" s="118">
        <v>4</v>
      </c>
      <c r="B114" s="459" t="s">
        <v>504</v>
      </c>
      <c r="C114" s="460"/>
      <c r="D114" s="460"/>
      <c r="E114" s="460"/>
      <c r="F114" s="461"/>
      <c r="G114" s="118">
        <v>1</v>
      </c>
      <c r="H114" s="118">
        <v>1</v>
      </c>
      <c r="I114" s="118">
        <v>0</v>
      </c>
      <c r="J114" s="71">
        <f t="shared" ref="J114" si="1">G114*H114*I114</f>
        <v>0</v>
      </c>
    </row>
    <row r="115" spans="1:11" s="122" customFormat="1">
      <c r="A115" s="118"/>
      <c r="B115" s="462" t="s">
        <v>453</v>
      </c>
      <c r="C115" s="463"/>
      <c r="D115" s="463"/>
      <c r="E115" s="463"/>
      <c r="F115" s="464"/>
      <c r="G115" s="72"/>
      <c r="H115" s="73"/>
      <c r="I115" s="74"/>
      <c r="J115" s="68">
        <f>SUM(J111:J114)</f>
        <v>60340</v>
      </c>
    </row>
    <row r="116" spans="1:11">
      <c r="A116" s="436" t="s">
        <v>458</v>
      </c>
      <c r="B116" s="436"/>
      <c r="C116" s="436"/>
      <c r="D116" s="436"/>
      <c r="E116" s="436"/>
      <c r="F116" s="436"/>
      <c r="G116" s="436"/>
      <c r="H116" s="436"/>
      <c r="I116" s="436"/>
      <c r="J116" s="436"/>
    </row>
    <row r="118" spans="1:11" s="122" customFormat="1" ht="38.25">
      <c r="A118" s="111" t="s">
        <v>238</v>
      </c>
      <c r="B118" s="437" t="s">
        <v>44</v>
      </c>
      <c r="C118" s="437"/>
      <c r="D118" s="437"/>
      <c r="E118" s="437"/>
      <c r="F118" s="437"/>
      <c r="G118" s="111" t="s">
        <v>286</v>
      </c>
      <c r="H118" s="111" t="s">
        <v>287</v>
      </c>
      <c r="I118" s="111" t="s">
        <v>288</v>
      </c>
      <c r="J118" s="111" t="s">
        <v>289</v>
      </c>
    </row>
    <row r="119" spans="1:11" s="122" customFormat="1">
      <c r="A119" s="118">
        <v>1</v>
      </c>
      <c r="B119" s="455">
        <v>2</v>
      </c>
      <c r="C119" s="455"/>
      <c r="D119" s="455"/>
      <c r="E119" s="455"/>
      <c r="F119" s="455"/>
      <c r="G119" s="118">
        <v>3</v>
      </c>
      <c r="H119" s="118">
        <v>4</v>
      </c>
      <c r="I119" s="118">
        <v>5</v>
      </c>
      <c r="J119" s="118">
        <v>6</v>
      </c>
    </row>
    <row r="120" spans="1:11" s="122" customFormat="1">
      <c r="A120" s="112" t="s">
        <v>472</v>
      </c>
      <c r="B120" s="75"/>
      <c r="C120" s="75"/>
      <c r="D120" s="75"/>
      <c r="E120" s="75"/>
      <c r="F120" s="75"/>
      <c r="G120" s="75"/>
      <c r="H120" s="75"/>
      <c r="I120" s="75"/>
      <c r="J120" s="76"/>
      <c r="K120" s="77"/>
    </row>
    <row r="121" spans="1:11" s="122" customFormat="1">
      <c r="A121" s="118">
        <v>1</v>
      </c>
      <c r="B121" s="459" t="s">
        <v>389</v>
      </c>
      <c r="C121" s="460"/>
      <c r="D121" s="460"/>
      <c r="E121" s="460"/>
      <c r="F121" s="461"/>
      <c r="G121" s="118">
        <v>200000</v>
      </c>
      <c r="H121" s="118">
        <v>9.6</v>
      </c>
      <c r="I121" s="118">
        <v>1.03</v>
      </c>
      <c r="J121" s="39">
        <f>1920000-333382</f>
        <v>1586618</v>
      </c>
    </row>
    <row r="122" spans="1:11" s="122" customFormat="1">
      <c r="A122" s="118">
        <v>2</v>
      </c>
      <c r="B122" s="459" t="s">
        <v>390</v>
      </c>
      <c r="C122" s="460"/>
      <c r="D122" s="460"/>
      <c r="E122" s="460"/>
      <c r="F122" s="461"/>
      <c r="G122" s="118">
        <v>1162.49</v>
      </c>
      <c r="H122" s="118">
        <v>2232.44</v>
      </c>
      <c r="I122" s="118"/>
      <c r="J122" s="39">
        <v>3172775</v>
      </c>
    </row>
    <row r="123" spans="1:11" s="122" customFormat="1">
      <c r="A123" s="118">
        <v>3</v>
      </c>
      <c r="B123" s="112" t="s">
        <v>391</v>
      </c>
      <c r="C123" s="113"/>
      <c r="D123" s="113"/>
      <c r="E123" s="113"/>
      <c r="F123" s="114"/>
      <c r="G123" s="118">
        <v>1335</v>
      </c>
      <c r="H123" s="118">
        <v>102</v>
      </c>
      <c r="I123" s="118"/>
      <c r="J123" s="39">
        <v>139367</v>
      </c>
    </row>
    <row r="124" spans="1:11" s="122" customFormat="1" ht="21" customHeight="1">
      <c r="A124" s="118">
        <v>4</v>
      </c>
      <c r="B124" s="459" t="s">
        <v>392</v>
      </c>
      <c r="C124" s="460"/>
      <c r="D124" s="460"/>
      <c r="E124" s="460"/>
      <c r="F124" s="461"/>
      <c r="G124" s="118">
        <v>2518.84</v>
      </c>
      <c r="H124" s="118">
        <v>102</v>
      </c>
      <c r="I124" s="118"/>
      <c r="J124" s="39">
        <v>205847</v>
      </c>
    </row>
    <row r="125" spans="1:11" s="122" customFormat="1" ht="21" customHeight="1">
      <c r="A125" s="118">
        <v>4</v>
      </c>
      <c r="B125" s="459" t="s">
        <v>594</v>
      </c>
      <c r="C125" s="460"/>
      <c r="D125" s="460"/>
      <c r="E125" s="460"/>
      <c r="F125" s="461"/>
      <c r="G125" s="118"/>
      <c r="H125" s="118"/>
      <c r="I125" s="118"/>
      <c r="J125" s="39">
        <v>300553</v>
      </c>
    </row>
    <row r="126" spans="1:11" s="122" customFormat="1" ht="12.75" hidden="1" customHeight="1">
      <c r="A126" s="118"/>
      <c r="B126" s="459"/>
      <c r="C126" s="460"/>
      <c r="D126" s="460"/>
      <c r="E126" s="460"/>
      <c r="F126" s="461"/>
      <c r="G126" s="118"/>
      <c r="H126" s="118"/>
      <c r="I126" s="118"/>
      <c r="J126" s="39"/>
    </row>
    <row r="127" spans="1:11" ht="0.75" hidden="1" customHeight="1">
      <c r="A127" s="66"/>
      <c r="B127" s="433"/>
      <c r="C127" s="434"/>
      <c r="D127" s="434"/>
      <c r="E127" s="434"/>
      <c r="F127" s="435"/>
      <c r="G127" s="39"/>
      <c r="H127" s="51"/>
      <c r="I127" s="78"/>
      <c r="J127" s="51"/>
    </row>
    <row r="128" spans="1:11" hidden="1">
      <c r="A128" s="66"/>
      <c r="B128" s="433"/>
      <c r="C128" s="434"/>
      <c r="D128" s="434"/>
      <c r="E128" s="434"/>
      <c r="F128" s="435"/>
      <c r="G128" s="39"/>
      <c r="H128" s="51"/>
      <c r="I128" s="78"/>
      <c r="J128" s="51"/>
    </row>
    <row r="129" spans="1:11" s="122" customFormat="1" ht="14.25" hidden="1" customHeight="1">
      <c r="A129" s="118"/>
      <c r="B129" s="462" t="s">
        <v>453</v>
      </c>
      <c r="C129" s="463"/>
      <c r="D129" s="463"/>
      <c r="E129" s="463"/>
      <c r="F129" s="464"/>
      <c r="G129" s="72"/>
      <c r="H129" s="73"/>
      <c r="I129" s="74"/>
      <c r="J129" s="68">
        <f>SUM(J121:J128)</f>
        <v>5405160</v>
      </c>
    </row>
    <row r="130" spans="1:11" s="122" customFormat="1" ht="1.5" hidden="1" customHeight="1">
      <c r="A130" s="118"/>
      <c r="B130" s="112" t="s">
        <v>573</v>
      </c>
      <c r="C130" s="113"/>
      <c r="D130" s="113"/>
      <c r="E130" s="113"/>
      <c r="F130" s="113"/>
      <c r="G130" s="113"/>
      <c r="H130" s="113"/>
      <c r="I130" s="113"/>
      <c r="J130" s="114"/>
      <c r="K130" s="70"/>
    </row>
    <row r="131" spans="1:11" s="122" customFormat="1" hidden="1">
      <c r="A131" s="118"/>
      <c r="B131" s="459"/>
      <c r="C131" s="460"/>
      <c r="D131" s="460"/>
      <c r="E131" s="460"/>
      <c r="F131" s="461"/>
      <c r="G131" s="118"/>
      <c r="H131" s="118"/>
      <c r="I131" s="118"/>
      <c r="J131" s="39"/>
    </row>
    <row r="132" spans="1:11" hidden="1">
      <c r="A132" s="40"/>
      <c r="B132" s="465" t="s">
        <v>574</v>
      </c>
      <c r="C132" s="466"/>
      <c r="D132" s="466"/>
      <c r="E132" s="466"/>
      <c r="F132" s="466"/>
      <c r="G132" s="466"/>
      <c r="H132" s="467"/>
      <c r="I132" s="118" t="s">
        <v>104</v>
      </c>
      <c r="J132" s="52">
        <f>J131</f>
        <v>0</v>
      </c>
    </row>
    <row r="133" spans="1:11" ht="13.5" hidden="1" customHeight="1">
      <c r="A133" s="66"/>
      <c r="B133" s="107"/>
      <c r="C133" s="108"/>
      <c r="D133" s="108"/>
      <c r="E133" s="108"/>
      <c r="F133" s="109"/>
      <c r="G133" s="39"/>
      <c r="H133" s="51"/>
      <c r="I133" s="78"/>
      <c r="J133" s="51"/>
    </row>
    <row r="134" spans="1:11" ht="14.25" customHeight="1">
      <c r="A134" s="67"/>
      <c r="B134" s="468"/>
      <c r="C134" s="469"/>
      <c r="D134" s="469"/>
      <c r="E134" s="469"/>
      <c r="F134" s="470"/>
      <c r="G134" s="48"/>
      <c r="H134" s="48"/>
      <c r="I134" s="48"/>
      <c r="J134" s="52">
        <f>SUM(J129)</f>
        <v>5405160</v>
      </c>
    </row>
    <row r="135" spans="1:11" ht="14.25" customHeight="1">
      <c r="A135" s="118"/>
      <c r="B135" s="462"/>
      <c r="C135" s="463"/>
      <c r="D135" s="463"/>
      <c r="E135" s="463"/>
      <c r="F135" s="464"/>
      <c r="G135" s="40"/>
      <c r="H135" s="64"/>
      <c r="I135" s="81"/>
      <c r="J135" s="68"/>
    </row>
    <row r="136" spans="1:11" ht="15" hidden="1" customHeight="1"/>
    <row r="137" spans="1:11" ht="15" hidden="1" customHeight="1"/>
    <row r="138" spans="1:11" ht="15" customHeight="1">
      <c r="A138" s="436" t="s">
        <v>459</v>
      </c>
      <c r="B138" s="436"/>
      <c r="C138" s="436"/>
      <c r="D138" s="436"/>
      <c r="E138" s="436"/>
      <c r="F138" s="436"/>
      <c r="G138" s="436"/>
      <c r="H138" s="436"/>
      <c r="I138" s="436"/>
      <c r="J138" s="436"/>
    </row>
    <row r="139" spans="1:11" ht="0.75" customHeight="1"/>
    <row r="140" spans="1:11" s="122" customFormat="1" ht="38.25">
      <c r="A140" s="124" t="s">
        <v>238</v>
      </c>
      <c r="B140" s="418" t="s">
        <v>275</v>
      </c>
      <c r="C140" s="419"/>
      <c r="D140" s="419"/>
      <c r="E140" s="419"/>
      <c r="F140" s="419"/>
      <c r="G140" s="475"/>
      <c r="H140" s="124" t="s">
        <v>291</v>
      </c>
      <c r="I140" s="124" t="s">
        <v>292</v>
      </c>
      <c r="J140" s="111" t="s">
        <v>293</v>
      </c>
    </row>
    <row r="141" spans="1:11" s="122" customFormat="1">
      <c r="A141" s="118"/>
      <c r="B141" s="112" t="s">
        <v>474</v>
      </c>
      <c r="C141" s="113"/>
      <c r="D141" s="113"/>
      <c r="E141" s="113"/>
      <c r="F141" s="113"/>
      <c r="G141" s="113"/>
      <c r="H141" s="113"/>
      <c r="I141" s="113"/>
      <c r="J141" s="114"/>
      <c r="K141" s="70"/>
    </row>
    <row r="142" spans="1:11" s="122" customFormat="1">
      <c r="A142" s="118">
        <v>1</v>
      </c>
      <c r="B142" s="459" t="s">
        <v>367</v>
      </c>
      <c r="C142" s="460"/>
      <c r="D142" s="460"/>
      <c r="E142" s="460"/>
      <c r="F142" s="460"/>
      <c r="G142" s="461"/>
      <c r="H142" s="118">
        <v>1</v>
      </c>
      <c r="I142" s="118">
        <v>12</v>
      </c>
      <c r="J142" s="39">
        <v>86100</v>
      </c>
    </row>
    <row r="143" spans="1:11" s="122" customFormat="1">
      <c r="A143" s="118">
        <v>2</v>
      </c>
      <c r="B143" s="459" t="s">
        <v>394</v>
      </c>
      <c r="C143" s="460"/>
      <c r="D143" s="460"/>
      <c r="E143" s="460"/>
      <c r="F143" s="460"/>
      <c r="G143" s="461"/>
      <c r="H143" s="118">
        <v>1</v>
      </c>
      <c r="I143" s="118">
        <v>12</v>
      </c>
      <c r="J143" s="39">
        <v>330000</v>
      </c>
    </row>
    <row r="144" spans="1:11" s="122" customFormat="1">
      <c r="A144" s="118">
        <v>3</v>
      </c>
      <c r="B144" s="459" t="s">
        <v>536</v>
      </c>
      <c r="C144" s="460"/>
      <c r="D144" s="460"/>
      <c r="E144" s="460"/>
      <c r="F144" s="460"/>
      <c r="G144" s="461"/>
      <c r="H144" s="118">
        <v>1</v>
      </c>
      <c r="I144" s="118">
        <v>12</v>
      </c>
      <c r="J144" s="39">
        <v>70000</v>
      </c>
    </row>
    <row r="145" spans="1:10" s="122" customFormat="1">
      <c r="A145" s="118">
        <v>4</v>
      </c>
      <c r="B145" s="459" t="s">
        <v>368</v>
      </c>
      <c r="C145" s="460"/>
      <c r="D145" s="460"/>
      <c r="E145" s="460"/>
      <c r="F145" s="460"/>
      <c r="G145" s="461"/>
      <c r="H145" s="118">
        <v>1</v>
      </c>
      <c r="I145" s="118">
        <v>1</v>
      </c>
      <c r="J145" s="39">
        <v>70000</v>
      </c>
    </row>
    <row r="146" spans="1:10" s="122" customFormat="1">
      <c r="A146" s="118">
        <v>5</v>
      </c>
      <c r="B146" s="459" t="s">
        <v>537</v>
      </c>
      <c r="C146" s="460"/>
      <c r="D146" s="460"/>
      <c r="E146" s="460"/>
      <c r="F146" s="460"/>
      <c r="G146" s="461"/>
      <c r="H146" s="118">
        <v>1</v>
      </c>
      <c r="I146" s="118">
        <v>12</v>
      </c>
      <c r="J146" s="39">
        <v>26000</v>
      </c>
    </row>
    <row r="147" spans="1:10" s="122" customFormat="1">
      <c r="A147" s="118">
        <v>6</v>
      </c>
      <c r="B147" s="459" t="s">
        <v>395</v>
      </c>
      <c r="C147" s="460"/>
      <c r="D147" s="460"/>
      <c r="E147" s="460"/>
      <c r="F147" s="460"/>
      <c r="G147" s="461"/>
      <c r="H147" s="118">
        <v>1</v>
      </c>
      <c r="I147" s="118">
        <v>1</v>
      </c>
      <c r="J147" s="39">
        <v>14400</v>
      </c>
    </row>
    <row r="148" spans="1:10" s="122" customFormat="1">
      <c r="A148" s="118">
        <v>7</v>
      </c>
      <c r="B148" s="459" t="s">
        <v>396</v>
      </c>
      <c r="C148" s="460"/>
      <c r="D148" s="460"/>
      <c r="E148" s="460"/>
      <c r="F148" s="460"/>
      <c r="G148" s="461"/>
      <c r="H148" s="118">
        <v>1</v>
      </c>
      <c r="I148" s="118">
        <v>12</v>
      </c>
      <c r="J148" s="39">
        <v>84000</v>
      </c>
    </row>
    <row r="149" spans="1:10" s="122" customFormat="1">
      <c r="A149" s="118">
        <v>8</v>
      </c>
      <c r="B149" s="459" t="s">
        <v>538</v>
      </c>
      <c r="C149" s="460"/>
      <c r="D149" s="460"/>
      <c r="E149" s="460"/>
      <c r="F149" s="460"/>
      <c r="G149" s="461"/>
      <c r="H149" s="118">
        <v>1</v>
      </c>
      <c r="I149" s="118">
        <v>12</v>
      </c>
      <c r="J149" s="39">
        <v>98580</v>
      </c>
    </row>
    <row r="150" spans="1:10" s="122" customFormat="1">
      <c r="A150" s="118">
        <v>9</v>
      </c>
      <c r="B150" s="459" t="s">
        <v>369</v>
      </c>
      <c r="C150" s="460"/>
      <c r="D150" s="460"/>
      <c r="E150" s="460"/>
      <c r="F150" s="460"/>
      <c r="G150" s="461"/>
      <c r="H150" s="118">
        <v>1</v>
      </c>
      <c r="I150" s="118">
        <v>1</v>
      </c>
      <c r="J150" s="39">
        <v>25400</v>
      </c>
    </row>
    <row r="151" spans="1:10" s="122" customFormat="1">
      <c r="A151" s="118">
        <v>10</v>
      </c>
      <c r="B151" s="459" t="s">
        <v>539</v>
      </c>
      <c r="C151" s="460"/>
      <c r="D151" s="460"/>
      <c r="E151" s="460"/>
      <c r="F151" s="460"/>
      <c r="G151" s="461"/>
      <c r="H151" s="118">
        <v>1</v>
      </c>
      <c r="I151" s="118">
        <v>1</v>
      </c>
      <c r="J151" s="39">
        <v>50000</v>
      </c>
    </row>
    <row r="152" spans="1:10" s="122" customFormat="1">
      <c r="A152" s="118">
        <v>11</v>
      </c>
      <c r="B152" s="459" t="s">
        <v>540</v>
      </c>
      <c r="C152" s="460"/>
      <c r="D152" s="460"/>
      <c r="E152" s="460"/>
      <c r="F152" s="460"/>
      <c r="G152" s="461"/>
      <c r="H152" s="118">
        <v>1</v>
      </c>
      <c r="I152" s="118">
        <v>12</v>
      </c>
      <c r="J152" s="39">
        <v>27200</v>
      </c>
    </row>
    <row r="153" spans="1:10" s="122" customFormat="1">
      <c r="A153" s="118">
        <v>12</v>
      </c>
      <c r="B153" s="459" t="s">
        <v>397</v>
      </c>
      <c r="C153" s="460"/>
      <c r="D153" s="460"/>
      <c r="E153" s="460"/>
      <c r="F153" s="460"/>
      <c r="G153" s="461"/>
      <c r="H153" s="118">
        <v>1</v>
      </c>
      <c r="I153" s="118">
        <v>10</v>
      </c>
      <c r="J153" s="39">
        <v>20000</v>
      </c>
    </row>
    <row r="154" spans="1:10" s="122" customFormat="1">
      <c r="A154" s="118">
        <v>13</v>
      </c>
      <c r="B154" s="459" t="s">
        <v>534</v>
      </c>
      <c r="C154" s="460"/>
      <c r="D154" s="460"/>
      <c r="E154" s="460"/>
      <c r="F154" s="460"/>
      <c r="G154" s="461"/>
      <c r="H154" s="118">
        <v>1</v>
      </c>
      <c r="I154" s="118">
        <v>1</v>
      </c>
      <c r="J154" s="39">
        <v>8600</v>
      </c>
    </row>
    <row r="155" spans="1:10" s="122" customFormat="1" ht="8.25" hidden="1" customHeight="1">
      <c r="A155" s="118">
        <v>14</v>
      </c>
      <c r="B155" s="459" t="s">
        <v>535</v>
      </c>
      <c r="C155" s="460"/>
      <c r="D155" s="460"/>
      <c r="E155" s="460"/>
      <c r="F155" s="460"/>
      <c r="G155" s="461"/>
      <c r="H155" s="118">
        <v>1</v>
      </c>
      <c r="I155" s="118">
        <v>5</v>
      </c>
      <c r="J155" s="39"/>
    </row>
    <row r="156" spans="1:10" s="122" customFormat="1">
      <c r="A156" s="118">
        <v>14</v>
      </c>
      <c r="B156" s="459" t="s">
        <v>541</v>
      </c>
      <c r="C156" s="460"/>
      <c r="D156" s="460"/>
      <c r="E156" s="460"/>
      <c r="F156" s="460"/>
      <c r="G156" s="461"/>
      <c r="H156" s="118">
        <v>1</v>
      </c>
      <c r="I156" s="118">
        <v>12</v>
      </c>
      <c r="J156" s="39">
        <v>22763.88</v>
      </c>
    </row>
    <row r="157" spans="1:10" s="122" customFormat="1">
      <c r="A157" s="118">
        <v>15</v>
      </c>
      <c r="B157" s="459" t="s">
        <v>542</v>
      </c>
      <c r="C157" s="460"/>
      <c r="D157" s="460"/>
      <c r="E157" s="460"/>
      <c r="F157" s="460"/>
      <c r="G157" s="461"/>
      <c r="H157" s="118">
        <v>1</v>
      </c>
      <c r="I157" s="118">
        <v>1</v>
      </c>
      <c r="J157" s="39">
        <v>32260</v>
      </c>
    </row>
    <row r="158" spans="1:10" s="122" customFormat="1">
      <c r="A158" s="118">
        <v>16</v>
      </c>
      <c r="B158" s="459" t="s">
        <v>543</v>
      </c>
      <c r="C158" s="460"/>
      <c r="D158" s="460"/>
      <c r="E158" s="460"/>
      <c r="F158" s="460"/>
      <c r="G158" s="461"/>
      <c r="H158" s="118">
        <v>1</v>
      </c>
      <c r="I158" s="118">
        <v>1</v>
      </c>
      <c r="J158" s="39">
        <v>288993.12</v>
      </c>
    </row>
    <row r="159" spans="1:10" s="122" customFormat="1">
      <c r="A159" s="118">
        <v>17</v>
      </c>
      <c r="B159" s="459" t="s">
        <v>544</v>
      </c>
      <c r="C159" s="460"/>
      <c r="D159" s="460"/>
      <c r="E159" s="460"/>
      <c r="F159" s="460"/>
      <c r="G159" s="461"/>
      <c r="H159" s="118">
        <v>1</v>
      </c>
      <c r="I159" s="118">
        <v>1</v>
      </c>
      <c r="J159" s="39">
        <v>62820</v>
      </c>
    </row>
    <row r="160" spans="1:10" s="122" customFormat="1">
      <c r="A160" s="118">
        <v>18</v>
      </c>
      <c r="B160" s="459" t="s">
        <v>545</v>
      </c>
      <c r="C160" s="460"/>
      <c r="D160" s="460"/>
      <c r="E160" s="460"/>
      <c r="F160" s="460"/>
      <c r="G160" s="461"/>
      <c r="H160" s="118">
        <v>1</v>
      </c>
      <c r="I160" s="118">
        <v>1</v>
      </c>
      <c r="J160" s="39">
        <v>27930</v>
      </c>
    </row>
    <row r="161" spans="1:10" s="122" customFormat="1" hidden="1">
      <c r="A161" s="118">
        <v>20</v>
      </c>
      <c r="B161" s="459" t="s">
        <v>547</v>
      </c>
      <c r="C161" s="460"/>
      <c r="D161" s="460"/>
      <c r="E161" s="460"/>
      <c r="F161" s="460"/>
      <c r="G161" s="461"/>
      <c r="H161" s="118">
        <v>20</v>
      </c>
      <c r="I161" s="118">
        <v>1</v>
      </c>
      <c r="J161" s="39"/>
    </row>
    <row r="162" spans="1:10" s="122" customFormat="1">
      <c r="A162" s="118">
        <v>19</v>
      </c>
      <c r="B162" s="459" t="s">
        <v>546</v>
      </c>
      <c r="C162" s="460"/>
      <c r="D162" s="460"/>
      <c r="E162" s="460"/>
      <c r="F162" s="460"/>
      <c r="G162" s="461"/>
      <c r="H162" s="118">
        <v>40</v>
      </c>
      <c r="I162" s="118">
        <v>1</v>
      </c>
      <c r="J162" s="39">
        <v>8000</v>
      </c>
    </row>
    <row r="163" spans="1:10" s="122" customFormat="1">
      <c r="A163" s="118">
        <v>20</v>
      </c>
      <c r="B163" s="459" t="s">
        <v>548</v>
      </c>
      <c r="C163" s="460"/>
      <c r="D163" s="460"/>
      <c r="E163" s="460"/>
      <c r="F163" s="460"/>
      <c r="G163" s="461"/>
      <c r="H163" s="118">
        <v>1</v>
      </c>
      <c r="I163" s="118">
        <v>2</v>
      </c>
      <c r="J163" s="39">
        <v>12000</v>
      </c>
    </row>
    <row r="164" spans="1:10" s="122" customFormat="1">
      <c r="A164" s="118">
        <v>21</v>
      </c>
      <c r="B164" s="459" t="s">
        <v>549</v>
      </c>
      <c r="C164" s="460"/>
      <c r="D164" s="460"/>
      <c r="E164" s="460"/>
      <c r="F164" s="460"/>
      <c r="G164" s="461"/>
      <c r="H164" s="118">
        <v>1</v>
      </c>
      <c r="I164" s="118">
        <v>3</v>
      </c>
      <c r="J164" s="39">
        <v>35000</v>
      </c>
    </row>
    <row r="165" spans="1:10" s="122" customFormat="1" ht="15" customHeight="1">
      <c r="A165" s="118">
        <v>22</v>
      </c>
      <c r="B165" s="459" t="s">
        <v>550</v>
      </c>
      <c r="C165" s="460"/>
      <c r="D165" s="460"/>
      <c r="E165" s="460"/>
      <c r="F165" s="460"/>
      <c r="G165" s="461"/>
      <c r="H165" s="118">
        <v>43</v>
      </c>
      <c r="I165" s="118">
        <v>1</v>
      </c>
      <c r="J165" s="39">
        <v>60000</v>
      </c>
    </row>
    <row r="166" spans="1:10" s="122" customFormat="1" ht="12.75" customHeight="1">
      <c r="A166" s="118">
        <v>23</v>
      </c>
      <c r="B166" s="459" t="s">
        <v>599</v>
      </c>
      <c r="C166" s="460"/>
      <c r="D166" s="460"/>
      <c r="E166" s="460"/>
      <c r="F166" s="460"/>
      <c r="G166" s="461"/>
      <c r="H166" s="118">
        <v>1</v>
      </c>
      <c r="I166" s="118">
        <v>1</v>
      </c>
      <c r="J166" s="39">
        <v>203512</v>
      </c>
    </row>
    <row r="167" spans="1:10" s="122" customFormat="1" ht="12.75" customHeight="1">
      <c r="A167" s="118">
        <v>24</v>
      </c>
      <c r="B167" s="459" t="s">
        <v>600</v>
      </c>
      <c r="C167" s="460"/>
      <c r="D167" s="460"/>
      <c r="E167" s="460"/>
      <c r="F167" s="460"/>
      <c r="G167" s="461"/>
      <c r="H167" s="118">
        <v>1</v>
      </c>
      <c r="I167" s="118">
        <v>1</v>
      </c>
      <c r="J167" s="39">
        <v>80705</v>
      </c>
    </row>
    <row r="168" spans="1:10" s="122" customFormat="1" ht="12.75" hidden="1" customHeight="1">
      <c r="A168" s="118"/>
      <c r="B168" s="459"/>
      <c r="C168" s="460"/>
      <c r="D168" s="460"/>
      <c r="E168" s="460"/>
      <c r="F168" s="460"/>
      <c r="G168" s="461"/>
      <c r="H168" s="118"/>
      <c r="I168" s="118"/>
      <c r="J168" s="39"/>
    </row>
    <row r="169" spans="1:10" s="122" customFormat="1" ht="12.75" hidden="1" customHeight="1">
      <c r="A169" s="118"/>
      <c r="B169" s="459"/>
      <c r="C169" s="460"/>
      <c r="D169" s="460"/>
      <c r="E169" s="460"/>
      <c r="F169" s="460"/>
      <c r="G169" s="461"/>
      <c r="H169" s="118"/>
      <c r="I169" s="118"/>
      <c r="J169" s="39"/>
    </row>
    <row r="170" spans="1:10" s="122" customFormat="1" hidden="1">
      <c r="A170" s="118"/>
      <c r="B170" s="459"/>
      <c r="C170" s="460"/>
      <c r="D170" s="460"/>
      <c r="E170" s="460"/>
      <c r="F170" s="460"/>
      <c r="G170" s="461"/>
      <c r="H170" s="118"/>
      <c r="I170" s="118"/>
      <c r="J170" s="39"/>
    </row>
    <row r="171" spans="1:10" s="122" customFormat="1" hidden="1">
      <c r="A171" s="118"/>
      <c r="B171" s="112"/>
      <c r="C171" s="113"/>
      <c r="D171" s="113"/>
      <c r="E171" s="113"/>
      <c r="F171" s="113"/>
      <c r="G171" s="114"/>
      <c r="H171" s="118"/>
      <c r="I171" s="118"/>
      <c r="J171" s="39"/>
    </row>
    <row r="172" spans="1:10" s="122" customFormat="1" hidden="1">
      <c r="A172" s="118"/>
      <c r="B172" s="112"/>
      <c r="C172" s="113"/>
      <c r="D172" s="113"/>
      <c r="E172" s="113"/>
      <c r="F172" s="113"/>
      <c r="G172" s="114"/>
      <c r="H172" s="118"/>
      <c r="I172" s="118"/>
      <c r="J172" s="39"/>
    </row>
    <row r="173" spans="1:10" s="122" customFormat="1" ht="15" customHeight="1">
      <c r="A173" s="118"/>
      <c r="B173" s="477"/>
      <c r="C173" s="478"/>
      <c r="D173" s="478"/>
      <c r="E173" s="478"/>
      <c r="F173" s="478"/>
      <c r="G173" s="479"/>
      <c r="H173" s="48"/>
      <c r="I173" s="48"/>
      <c r="J173" s="52">
        <f>SUM(J142:J170)</f>
        <v>1744264</v>
      </c>
    </row>
    <row r="174" spans="1:10" s="122" customFormat="1" ht="1.5" hidden="1" customHeight="1">
      <c r="A174" s="124"/>
      <c r="B174" s="116"/>
      <c r="C174" s="116"/>
      <c r="D174" s="116"/>
      <c r="E174" s="116"/>
      <c r="F174" s="116"/>
      <c r="G174" s="116"/>
      <c r="H174" s="104"/>
      <c r="I174" s="104"/>
      <c r="J174" s="117"/>
    </row>
    <row r="175" spans="1:10" s="122" customFormat="1" hidden="1">
      <c r="A175" s="124"/>
      <c r="B175" s="116"/>
      <c r="C175" s="116"/>
      <c r="D175" s="116"/>
      <c r="E175" s="116"/>
      <c r="F175" s="116"/>
      <c r="G175" s="116"/>
      <c r="H175" s="104"/>
      <c r="I175" s="104"/>
      <c r="J175" s="117"/>
    </row>
    <row r="176" spans="1:10" s="122" customFormat="1">
      <c r="A176" s="459" t="s">
        <v>475</v>
      </c>
      <c r="B176" s="460"/>
      <c r="C176" s="460"/>
      <c r="D176" s="460"/>
      <c r="E176" s="460"/>
      <c r="F176" s="460"/>
      <c r="G176" s="460"/>
      <c r="H176" s="460"/>
      <c r="I176" s="460"/>
      <c r="J176" s="461"/>
    </row>
    <row r="177" spans="1:11" s="122" customFormat="1">
      <c r="A177" s="118">
        <v>25</v>
      </c>
      <c r="B177" s="459" t="s">
        <v>398</v>
      </c>
      <c r="C177" s="460"/>
      <c r="D177" s="460"/>
      <c r="E177" s="460"/>
      <c r="F177" s="460"/>
      <c r="G177" s="461"/>
      <c r="H177" s="118">
        <v>1</v>
      </c>
      <c r="I177" s="118">
        <v>1</v>
      </c>
      <c r="J177" s="39">
        <v>5671870</v>
      </c>
    </row>
    <row r="178" spans="1:11" ht="15" hidden="1" customHeight="1">
      <c r="A178" s="67"/>
      <c r="B178" s="480"/>
      <c r="C178" s="481"/>
      <c r="D178" s="481"/>
      <c r="E178" s="481"/>
      <c r="F178" s="481"/>
      <c r="G178" s="482"/>
      <c r="H178" s="118" t="s">
        <v>104</v>
      </c>
      <c r="I178" s="118" t="s">
        <v>104</v>
      </c>
      <c r="J178" s="52"/>
    </row>
    <row r="179" spans="1:11" ht="15" hidden="1" customHeight="1"/>
    <row r="180" spans="1:11" ht="15" customHeight="1">
      <c r="A180" s="436" t="s">
        <v>620</v>
      </c>
      <c r="B180" s="436"/>
      <c r="C180" s="436"/>
      <c r="D180" s="436"/>
      <c r="E180" s="436"/>
      <c r="F180" s="436"/>
      <c r="G180" s="436"/>
      <c r="H180" s="436"/>
      <c r="I180" s="436"/>
      <c r="J180" s="436"/>
    </row>
    <row r="182" spans="1:11" s="122" customFormat="1" ht="25.5">
      <c r="A182" s="111" t="s">
        <v>238</v>
      </c>
      <c r="B182" s="418" t="s">
        <v>275</v>
      </c>
      <c r="C182" s="419"/>
      <c r="D182" s="419"/>
      <c r="E182" s="419"/>
      <c r="F182" s="419"/>
      <c r="G182" s="419"/>
      <c r="H182" s="475"/>
      <c r="I182" s="111" t="s">
        <v>294</v>
      </c>
      <c r="J182" s="111" t="s">
        <v>295</v>
      </c>
    </row>
    <row r="183" spans="1:11" s="122" customFormat="1">
      <c r="A183" s="118"/>
      <c r="B183" s="112" t="s">
        <v>582</v>
      </c>
      <c r="C183" s="113"/>
      <c r="D183" s="113"/>
      <c r="E183" s="113"/>
      <c r="F183" s="113"/>
      <c r="G183" s="113"/>
      <c r="H183" s="113"/>
      <c r="I183" s="113"/>
      <c r="J183" s="114"/>
      <c r="K183" s="70"/>
    </row>
    <row r="184" spans="1:11" s="122" customFormat="1">
      <c r="A184" s="40" t="s">
        <v>45</v>
      </c>
      <c r="B184" s="456" t="s">
        <v>399</v>
      </c>
      <c r="C184" s="456"/>
      <c r="D184" s="456"/>
      <c r="E184" s="456"/>
      <c r="F184" s="456"/>
      <c r="G184" s="456"/>
      <c r="H184" s="456"/>
      <c r="I184" s="118">
        <v>1</v>
      </c>
      <c r="J184" s="39">
        <v>1365010</v>
      </c>
    </row>
    <row r="185" spans="1:11" s="122" customFormat="1">
      <c r="A185" s="40" t="s">
        <v>103</v>
      </c>
      <c r="B185" s="456" t="s">
        <v>515</v>
      </c>
      <c r="C185" s="456"/>
      <c r="D185" s="456"/>
      <c r="E185" s="456"/>
      <c r="F185" s="456"/>
      <c r="G185" s="456"/>
      <c r="H185" s="456"/>
      <c r="I185" s="118">
        <v>1</v>
      </c>
      <c r="J185" s="39">
        <v>101000</v>
      </c>
    </row>
    <row r="186" spans="1:11" s="122" customFormat="1">
      <c r="A186" s="40" t="s">
        <v>141</v>
      </c>
      <c r="B186" s="456" t="s">
        <v>400</v>
      </c>
      <c r="C186" s="456"/>
      <c r="D186" s="456"/>
      <c r="E186" s="456"/>
      <c r="F186" s="456"/>
      <c r="G186" s="456"/>
      <c r="H186" s="456"/>
      <c r="I186" s="118">
        <v>1</v>
      </c>
      <c r="J186" s="39">
        <v>53845.919999999998</v>
      </c>
    </row>
    <row r="187" spans="1:11" s="122" customFormat="1">
      <c r="A187" s="40" t="s">
        <v>153</v>
      </c>
      <c r="B187" s="456" t="s">
        <v>403</v>
      </c>
      <c r="C187" s="456"/>
      <c r="D187" s="456"/>
      <c r="E187" s="456"/>
      <c r="F187" s="456"/>
      <c r="G187" s="456"/>
      <c r="H187" s="456"/>
      <c r="I187" s="118">
        <v>1</v>
      </c>
      <c r="J187" s="39">
        <v>39627.599999999999</v>
      </c>
    </row>
    <row r="188" spans="1:11" s="122" customFormat="1">
      <c r="A188" s="40" t="s">
        <v>154</v>
      </c>
      <c r="B188" s="456" t="s">
        <v>401</v>
      </c>
      <c r="C188" s="456"/>
      <c r="D188" s="456"/>
      <c r="E188" s="456"/>
      <c r="F188" s="456"/>
      <c r="G188" s="456"/>
      <c r="H188" s="456"/>
      <c r="I188" s="118">
        <v>1</v>
      </c>
      <c r="J188" s="39">
        <v>88000</v>
      </c>
    </row>
    <row r="189" spans="1:11" s="122" customFormat="1">
      <c r="A189" s="40" t="s">
        <v>155</v>
      </c>
      <c r="B189" s="456" t="s">
        <v>402</v>
      </c>
      <c r="C189" s="456"/>
      <c r="D189" s="456"/>
      <c r="E189" s="456"/>
      <c r="F189" s="456"/>
      <c r="G189" s="456"/>
      <c r="H189" s="456"/>
      <c r="I189" s="118">
        <v>1</v>
      </c>
      <c r="J189" s="39">
        <f>20000+42618</f>
        <v>62618</v>
      </c>
    </row>
    <row r="190" spans="1:11" s="122" customFormat="1">
      <c r="A190" s="40" t="s">
        <v>156</v>
      </c>
      <c r="B190" s="456" t="s">
        <v>512</v>
      </c>
      <c r="C190" s="456"/>
      <c r="D190" s="456"/>
      <c r="E190" s="456"/>
      <c r="F190" s="456"/>
      <c r="G190" s="456"/>
      <c r="H190" s="456"/>
      <c r="I190" s="118">
        <v>1</v>
      </c>
      <c r="J190" s="39">
        <v>16591.48</v>
      </c>
    </row>
    <row r="191" spans="1:11" ht="14.25" customHeight="1">
      <c r="A191" s="40" t="s">
        <v>171</v>
      </c>
      <c r="B191" s="456" t="s">
        <v>511</v>
      </c>
      <c r="C191" s="456"/>
      <c r="D191" s="456"/>
      <c r="E191" s="456"/>
      <c r="F191" s="456"/>
      <c r="G191" s="456"/>
      <c r="H191" s="456"/>
      <c r="I191" s="40">
        <v>1</v>
      </c>
      <c r="J191" s="39">
        <v>22000</v>
      </c>
    </row>
    <row r="192" spans="1:11" hidden="1">
      <c r="A192" s="40" t="s">
        <v>172</v>
      </c>
      <c r="B192" s="456"/>
      <c r="C192" s="456"/>
      <c r="D192" s="456"/>
      <c r="E192" s="456"/>
      <c r="F192" s="456"/>
      <c r="G192" s="456"/>
      <c r="H192" s="456"/>
      <c r="I192" s="40"/>
      <c r="J192" s="39"/>
    </row>
    <row r="193" spans="1:11" s="122" customFormat="1">
      <c r="A193" s="40" t="s">
        <v>172</v>
      </c>
      <c r="B193" s="456" t="s">
        <v>516</v>
      </c>
      <c r="C193" s="456"/>
      <c r="D193" s="456"/>
      <c r="E193" s="456"/>
      <c r="F193" s="456"/>
      <c r="G193" s="456"/>
      <c r="H193" s="456"/>
      <c r="I193" s="118">
        <v>1</v>
      </c>
      <c r="J193" s="39">
        <v>16000</v>
      </c>
    </row>
    <row r="194" spans="1:11" hidden="1">
      <c r="A194" s="40" t="s">
        <v>370</v>
      </c>
      <c r="B194" s="456"/>
      <c r="C194" s="456"/>
      <c r="D194" s="456"/>
      <c r="E194" s="456"/>
      <c r="F194" s="456"/>
      <c r="G194" s="456"/>
      <c r="H194" s="456"/>
      <c r="I194" s="40"/>
      <c r="J194" s="39"/>
    </row>
    <row r="195" spans="1:11">
      <c r="A195" s="40" t="s">
        <v>173</v>
      </c>
      <c r="B195" s="456" t="s">
        <v>513</v>
      </c>
      <c r="C195" s="456"/>
      <c r="D195" s="456"/>
      <c r="E195" s="456"/>
      <c r="F195" s="456"/>
      <c r="G195" s="456"/>
      <c r="H195" s="456"/>
      <c r="I195" s="40" t="s">
        <v>47</v>
      </c>
      <c r="J195" s="39">
        <v>192217</v>
      </c>
    </row>
    <row r="196" spans="1:11" hidden="1">
      <c r="A196" s="40"/>
      <c r="B196" s="456"/>
      <c r="C196" s="456"/>
      <c r="D196" s="456"/>
      <c r="E196" s="456"/>
      <c r="F196" s="456"/>
      <c r="G196" s="456"/>
      <c r="H196" s="456"/>
      <c r="I196" s="40"/>
      <c r="J196" s="39"/>
    </row>
    <row r="197" spans="1:11" hidden="1">
      <c r="A197" s="40"/>
      <c r="B197" s="456"/>
      <c r="C197" s="456"/>
      <c r="D197" s="456"/>
      <c r="E197" s="456"/>
      <c r="F197" s="456"/>
      <c r="G197" s="456"/>
      <c r="H197" s="456"/>
      <c r="I197" s="40"/>
      <c r="J197" s="39"/>
    </row>
    <row r="198" spans="1:11">
      <c r="A198" s="40"/>
      <c r="B198" s="456"/>
      <c r="C198" s="456"/>
      <c r="D198" s="456"/>
      <c r="E198" s="456"/>
      <c r="F198" s="456"/>
      <c r="G198" s="456"/>
      <c r="H198" s="456"/>
      <c r="I198" s="40"/>
      <c r="J198" s="132">
        <f>SUM(J184:J197)</f>
        <v>1956910</v>
      </c>
    </row>
    <row r="199" spans="1:11" s="122" customFormat="1">
      <c r="A199" s="118"/>
      <c r="B199" s="112" t="s">
        <v>580</v>
      </c>
      <c r="C199" s="113"/>
      <c r="D199" s="113"/>
      <c r="E199" s="113"/>
      <c r="F199" s="113"/>
      <c r="G199" s="113"/>
      <c r="H199" s="113"/>
      <c r="I199" s="113"/>
      <c r="J199" s="114"/>
      <c r="K199" s="70"/>
    </row>
    <row r="200" spans="1:11" ht="15" customHeight="1">
      <c r="A200" s="40" t="s">
        <v>45</v>
      </c>
      <c r="B200" s="433" t="s">
        <v>511</v>
      </c>
      <c r="C200" s="434"/>
      <c r="D200" s="434"/>
      <c r="E200" s="434"/>
      <c r="F200" s="434"/>
      <c r="G200" s="434"/>
      <c r="H200" s="435"/>
      <c r="I200" s="40">
        <v>1</v>
      </c>
      <c r="J200" s="39">
        <v>100000</v>
      </c>
    </row>
    <row r="201" spans="1:11" hidden="1">
      <c r="A201" s="67"/>
      <c r="B201" s="486"/>
      <c r="C201" s="486"/>
      <c r="D201" s="486"/>
      <c r="E201" s="486"/>
      <c r="F201" s="486"/>
      <c r="G201" s="486"/>
      <c r="H201" s="486"/>
      <c r="I201" s="118"/>
      <c r="J201" s="52"/>
    </row>
    <row r="202" spans="1:11" hidden="1"/>
    <row r="203" spans="1:11" ht="15" customHeight="1">
      <c r="A203" s="436" t="s">
        <v>619</v>
      </c>
      <c r="B203" s="436"/>
      <c r="C203" s="436"/>
      <c r="D203" s="436"/>
      <c r="E203" s="436"/>
      <c r="F203" s="436"/>
      <c r="G203" s="436"/>
      <c r="H203" s="436"/>
      <c r="I203" s="436"/>
      <c r="J203" s="436"/>
    </row>
    <row r="205" spans="1:11" s="122" customFormat="1" ht="25.5">
      <c r="A205" s="111" t="s">
        <v>238</v>
      </c>
      <c r="B205" s="437" t="s">
        <v>275</v>
      </c>
      <c r="C205" s="437"/>
      <c r="D205" s="437"/>
      <c r="E205" s="437"/>
      <c r="F205" s="437"/>
      <c r="G205" s="437"/>
      <c r="H205" s="111" t="s">
        <v>290</v>
      </c>
      <c r="I205" s="111" t="s">
        <v>296</v>
      </c>
      <c r="J205" s="111" t="s">
        <v>297</v>
      </c>
    </row>
    <row r="206" spans="1:11" s="122" customFormat="1">
      <c r="A206" s="118">
        <v>1</v>
      </c>
      <c r="B206" s="483" t="s">
        <v>520</v>
      </c>
      <c r="C206" s="484"/>
      <c r="D206" s="484"/>
      <c r="E206" s="484"/>
      <c r="F206" s="484"/>
      <c r="G206" s="485"/>
      <c r="H206" s="118"/>
      <c r="I206" s="118"/>
      <c r="J206" s="45"/>
    </row>
    <row r="207" spans="1:11" s="122" customFormat="1">
      <c r="A207" s="118">
        <v>2</v>
      </c>
      <c r="B207" s="471" t="s">
        <v>522</v>
      </c>
      <c r="C207" s="471"/>
      <c r="D207" s="471"/>
      <c r="E207" s="471"/>
      <c r="F207" s="471"/>
      <c r="G207" s="471"/>
      <c r="H207" s="118"/>
      <c r="I207" s="118"/>
      <c r="J207" s="45">
        <f>486320-460+446846</f>
        <v>932706</v>
      </c>
    </row>
    <row r="208" spans="1:11" s="122" customFormat="1">
      <c r="A208" s="118">
        <v>3</v>
      </c>
      <c r="B208" s="471" t="s">
        <v>523</v>
      </c>
      <c r="C208" s="471"/>
      <c r="D208" s="471"/>
      <c r="E208" s="471"/>
      <c r="F208" s="471"/>
      <c r="G208" s="471"/>
      <c r="H208" s="118">
        <v>2</v>
      </c>
      <c r="I208" s="118">
        <v>35000</v>
      </c>
      <c r="J208" s="45">
        <f>H208*I208</f>
        <v>70000</v>
      </c>
    </row>
    <row r="209" spans="1:10" s="122" customFormat="1">
      <c r="A209" s="118">
        <v>4</v>
      </c>
      <c r="B209" s="471" t="s">
        <v>524</v>
      </c>
      <c r="C209" s="471"/>
      <c r="D209" s="471"/>
      <c r="E209" s="471"/>
      <c r="F209" s="471"/>
      <c r="G209" s="471"/>
      <c r="H209" s="118">
        <v>9</v>
      </c>
      <c r="I209" s="118">
        <v>5000</v>
      </c>
      <c r="J209" s="45">
        <f t="shared" ref="J209:J219" si="2">H209*I209</f>
        <v>45000</v>
      </c>
    </row>
    <row r="210" spans="1:10" s="122" customFormat="1">
      <c r="A210" s="118">
        <v>5</v>
      </c>
      <c r="B210" s="471" t="s">
        <v>525</v>
      </c>
      <c r="C210" s="471"/>
      <c r="D210" s="471"/>
      <c r="E210" s="471"/>
      <c r="F210" s="471"/>
      <c r="G210" s="471"/>
      <c r="H210" s="118">
        <v>1</v>
      </c>
      <c r="I210" s="118">
        <v>32600</v>
      </c>
      <c r="J210" s="45">
        <f t="shared" si="2"/>
        <v>32600</v>
      </c>
    </row>
    <row r="211" spans="1:10" s="122" customFormat="1">
      <c r="A211" s="118">
        <v>6</v>
      </c>
      <c r="B211" s="471" t="s">
        <v>526</v>
      </c>
      <c r="C211" s="471"/>
      <c r="D211" s="471"/>
      <c r="E211" s="471"/>
      <c r="F211" s="471"/>
      <c r="G211" s="471"/>
      <c r="H211" s="118">
        <v>1</v>
      </c>
      <c r="I211" s="118">
        <v>55600</v>
      </c>
      <c r="J211" s="45">
        <f t="shared" si="2"/>
        <v>55600</v>
      </c>
    </row>
    <row r="212" spans="1:10" s="122" customFormat="1">
      <c r="A212" s="118">
        <v>7</v>
      </c>
      <c r="B212" s="471" t="s">
        <v>518</v>
      </c>
      <c r="C212" s="471"/>
      <c r="D212" s="471"/>
      <c r="E212" s="471"/>
      <c r="F212" s="471"/>
      <c r="G212" s="471"/>
      <c r="H212" s="118">
        <v>2</v>
      </c>
      <c r="I212" s="118">
        <v>35000</v>
      </c>
      <c r="J212" s="45">
        <f t="shared" si="2"/>
        <v>70000</v>
      </c>
    </row>
    <row r="213" spans="1:10" s="122" customFormat="1">
      <c r="A213" s="118">
        <v>8</v>
      </c>
      <c r="B213" s="471" t="s">
        <v>527</v>
      </c>
      <c r="C213" s="471"/>
      <c r="D213" s="471"/>
      <c r="E213" s="471"/>
      <c r="F213" s="471"/>
      <c r="G213" s="471"/>
      <c r="H213" s="118">
        <v>50</v>
      </c>
      <c r="I213" s="118">
        <v>110</v>
      </c>
      <c r="J213" s="45">
        <f t="shared" si="2"/>
        <v>5500</v>
      </c>
    </row>
    <row r="214" spans="1:10" s="122" customFormat="1">
      <c r="A214" s="118">
        <v>9</v>
      </c>
      <c r="B214" s="471" t="s">
        <v>528</v>
      </c>
      <c r="C214" s="471"/>
      <c r="D214" s="471"/>
      <c r="E214" s="471"/>
      <c r="F214" s="471"/>
      <c r="G214" s="471"/>
      <c r="H214" s="118">
        <v>160</v>
      </c>
      <c r="I214" s="118">
        <v>1100</v>
      </c>
      <c r="J214" s="45">
        <f t="shared" si="2"/>
        <v>176000</v>
      </c>
    </row>
    <row r="215" spans="1:10" s="122" customFormat="1">
      <c r="A215" s="118">
        <v>10</v>
      </c>
      <c r="B215" s="471" t="s">
        <v>529</v>
      </c>
      <c r="C215" s="471"/>
      <c r="D215" s="471"/>
      <c r="E215" s="471"/>
      <c r="F215" s="471"/>
      <c r="G215" s="471"/>
      <c r="H215" s="118">
        <v>170</v>
      </c>
      <c r="I215" s="118">
        <v>180</v>
      </c>
      <c r="J215" s="45">
        <f t="shared" si="2"/>
        <v>30600</v>
      </c>
    </row>
    <row r="216" spans="1:10" s="122" customFormat="1">
      <c r="A216" s="118">
        <v>11</v>
      </c>
      <c r="B216" s="471" t="s">
        <v>530</v>
      </c>
      <c r="C216" s="471"/>
      <c r="D216" s="471"/>
      <c r="E216" s="471"/>
      <c r="F216" s="471"/>
      <c r="G216" s="471"/>
      <c r="H216" s="118">
        <v>44</v>
      </c>
      <c r="I216" s="118">
        <v>1000</v>
      </c>
      <c r="J216" s="45">
        <f t="shared" si="2"/>
        <v>44000</v>
      </c>
    </row>
    <row r="217" spans="1:10" s="122" customFormat="1">
      <c r="A217" s="118">
        <v>12</v>
      </c>
      <c r="B217" s="471" t="s">
        <v>531</v>
      </c>
      <c r="C217" s="471"/>
      <c r="D217" s="471"/>
      <c r="E217" s="471"/>
      <c r="F217" s="471"/>
      <c r="G217" s="471"/>
      <c r="H217" s="118">
        <v>230</v>
      </c>
      <c r="I217" s="118">
        <v>200</v>
      </c>
      <c r="J217" s="45">
        <f t="shared" si="2"/>
        <v>46000</v>
      </c>
    </row>
    <row r="218" spans="1:10" s="122" customFormat="1">
      <c r="A218" s="118">
        <v>13</v>
      </c>
      <c r="B218" s="471" t="s">
        <v>532</v>
      </c>
      <c r="C218" s="471"/>
      <c r="D218" s="471"/>
      <c r="E218" s="471"/>
      <c r="F218" s="471"/>
      <c r="G218" s="471"/>
      <c r="H218" s="118">
        <v>5</v>
      </c>
      <c r="I218" s="118">
        <v>680</v>
      </c>
      <c r="J218" s="45">
        <f t="shared" si="2"/>
        <v>3400</v>
      </c>
    </row>
    <row r="219" spans="1:10" s="122" customFormat="1">
      <c r="A219" s="118">
        <v>14</v>
      </c>
      <c r="B219" s="471" t="s">
        <v>533</v>
      </c>
      <c r="C219" s="471"/>
      <c r="D219" s="471"/>
      <c r="E219" s="471"/>
      <c r="F219" s="471"/>
      <c r="G219" s="471"/>
      <c r="H219" s="118">
        <v>8</v>
      </c>
      <c r="I219" s="118">
        <v>10000</v>
      </c>
      <c r="J219" s="45">
        <f t="shared" si="2"/>
        <v>80000</v>
      </c>
    </row>
    <row r="220" spans="1:10" s="122" customFormat="1" ht="18" customHeight="1">
      <c r="A220" s="118">
        <v>15</v>
      </c>
      <c r="B220" s="471" t="s">
        <v>601</v>
      </c>
      <c r="C220" s="471"/>
      <c r="D220" s="471"/>
      <c r="E220" s="471"/>
      <c r="F220" s="471"/>
      <c r="G220" s="471"/>
      <c r="H220" s="118">
        <v>10</v>
      </c>
      <c r="I220" s="118">
        <v>24500</v>
      </c>
      <c r="J220" s="45">
        <v>230000</v>
      </c>
    </row>
    <row r="221" spans="1:10">
      <c r="A221" s="67"/>
      <c r="B221" s="476" t="s">
        <v>249</v>
      </c>
      <c r="C221" s="476"/>
      <c r="D221" s="476"/>
      <c r="E221" s="476"/>
      <c r="F221" s="476"/>
      <c r="G221" s="476"/>
      <c r="H221" s="39"/>
      <c r="I221" s="118" t="s">
        <v>104</v>
      </c>
      <c r="J221" s="52">
        <f>SUM(J206:J220)</f>
        <v>1821406</v>
      </c>
    </row>
    <row r="222" spans="1:10" s="122" customFormat="1" ht="0.75" customHeight="1">
      <c r="A222" s="111"/>
      <c r="B222" s="115"/>
      <c r="C222" s="116"/>
      <c r="D222" s="116"/>
      <c r="E222" s="116"/>
      <c r="F222" s="116"/>
      <c r="G222" s="116"/>
      <c r="H222" s="116"/>
      <c r="I222" s="116"/>
      <c r="J222" s="117"/>
    </row>
    <row r="223" spans="1:10" s="122" customFormat="1" hidden="1">
      <c r="A223" s="111"/>
      <c r="B223" s="115"/>
      <c r="C223" s="116"/>
      <c r="D223" s="116"/>
      <c r="E223" s="116"/>
      <c r="F223" s="116"/>
      <c r="G223" s="116"/>
      <c r="H223" s="116"/>
      <c r="I223" s="116"/>
      <c r="J223" s="117"/>
    </row>
    <row r="224" spans="1:10" s="122" customFormat="1" hidden="1">
      <c r="A224" s="111"/>
      <c r="B224" s="115"/>
      <c r="C224" s="116"/>
      <c r="D224" s="116"/>
      <c r="E224" s="116"/>
      <c r="F224" s="116"/>
      <c r="G224" s="116"/>
      <c r="H224" s="116"/>
      <c r="I224" s="116"/>
      <c r="J224" s="117"/>
    </row>
    <row r="225" spans="1:11" s="122" customFormat="1" hidden="1">
      <c r="A225" s="111"/>
      <c r="B225" s="115"/>
      <c r="C225" s="116"/>
      <c r="D225" s="116"/>
      <c r="E225" s="116"/>
      <c r="F225" s="116"/>
      <c r="G225" s="116"/>
      <c r="H225" s="116"/>
      <c r="I225" s="116"/>
      <c r="J225" s="117"/>
    </row>
    <row r="226" spans="1:11" s="122" customFormat="1" hidden="1">
      <c r="A226" s="111"/>
      <c r="B226" s="115"/>
      <c r="C226" s="116"/>
      <c r="D226" s="116"/>
      <c r="E226" s="116"/>
      <c r="F226" s="116"/>
      <c r="G226" s="116"/>
      <c r="H226" s="116"/>
      <c r="I226" s="116"/>
      <c r="J226" s="117"/>
    </row>
    <row r="227" spans="1:11" s="122" customFormat="1" hidden="1">
      <c r="A227" s="111"/>
      <c r="B227" s="115"/>
      <c r="C227" s="116"/>
      <c r="D227" s="116"/>
      <c r="E227" s="116"/>
      <c r="F227" s="116"/>
      <c r="G227" s="116"/>
      <c r="H227" s="116"/>
      <c r="I227" s="116"/>
      <c r="J227" s="117"/>
    </row>
    <row r="228" spans="1:11" s="122" customFormat="1" hidden="1">
      <c r="A228" s="111"/>
      <c r="B228" s="115"/>
      <c r="C228" s="116"/>
      <c r="D228" s="116"/>
      <c r="E228" s="116"/>
      <c r="F228" s="116"/>
      <c r="G228" s="116"/>
      <c r="H228" s="116"/>
      <c r="I228" s="116"/>
      <c r="J228" s="117"/>
    </row>
    <row r="229" spans="1:11" s="122" customFormat="1" hidden="1">
      <c r="A229" s="111"/>
      <c r="B229" s="115"/>
      <c r="C229" s="116"/>
      <c r="D229" s="116"/>
      <c r="E229" s="116"/>
      <c r="F229" s="116"/>
      <c r="G229" s="116"/>
      <c r="H229" s="116"/>
      <c r="I229" s="116"/>
      <c r="J229" s="117"/>
    </row>
    <row r="230" spans="1:11" s="122" customFormat="1" hidden="1">
      <c r="A230" s="111"/>
      <c r="B230" s="115"/>
      <c r="C230" s="116"/>
      <c r="D230" s="116"/>
      <c r="E230" s="116"/>
      <c r="F230" s="116"/>
      <c r="G230" s="116"/>
      <c r="H230" s="116"/>
      <c r="I230" s="116"/>
      <c r="J230" s="117"/>
    </row>
    <row r="231" spans="1:11" s="122" customFormat="1" ht="14.25" hidden="1" customHeight="1">
      <c r="A231" s="111"/>
      <c r="B231" s="115"/>
      <c r="C231" s="116"/>
      <c r="D231" s="116"/>
      <c r="E231" s="116"/>
      <c r="F231" s="116"/>
      <c r="G231" s="116"/>
      <c r="H231" s="116"/>
      <c r="I231" s="116"/>
      <c r="J231" s="117"/>
    </row>
    <row r="232" spans="1:11" s="122" customFormat="1" hidden="1">
      <c r="A232" s="111"/>
      <c r="B232" s="115"/>
      <c r="C232" s="116"/>
      <c r="D232" s="116"/>
      <c r="E232" s="116"/>
      <c r="F232" s="116"/>
      <c r="G232" s="116"/>
      <c r="H232" s="116"/>
      <c r="I232" s="116"/>
      <c r="J232" s="117"/>
    </row>
    <row r="233" spans="1:11" s="122" customFormat="1">
      <c r="A233" s="118"/>
      <c r="B233" s="82"/>
      <c r="C233" s="120"/>
      <c r="D233" s="82" t="s">
        <v>521</v>
      </c>
      <c r="E233" s="120"/>
      <c r="F233" s="120"/>
      <c r="G233" s="120"/>
      <c r="H233" s="120"/>
      <c r="I233" s="120"/>
      <c r="J233" s="121"/>
      <c r="K233" s="69"/>
    </row>
    <row r="234" spans="1:11" s="122" customFormat="1">
      <c r="A234" s="118">
        <v>1</v>
      </c>
      <c r="B234" s="471" t="s">
        <v>517</v>
      </c>
      <c r="C234" s="471"/>
      <c r="D234" s="471"/>
      <c r="E234" s="471"/>
      <c r="F234" s="471"/>
      <c r="G234" s="471"/>
      <c r="H234" s="118">
        <v>2500</v>
      </c>
      <c r="I234" s="118">
        <v>1000</v>
      </c>
      <c r="J234" s="45">
        <f>H234*I234</f>
        <v>2500000</v>
      </c>
    </row>
    <row r="235" spans="1:11" s="122" customFormat="1" ht="14.25" customHeight="1">
      <c r="A235" s="118">
        <v>2</v>
      </c>
      <c r="B235" s="471" t="s">
        <v>597</v>
      </c>
      <c r="C235" s="471"/>
      <c r="D235" s="471"/>
      <c r="E235" s="471"/>
      <c r="F235" s="471"/>
      <c r="G235" s="471"/>
      <c r="H235" s="118"/>
      <c r="I235" s="118"/>
      <c r="J235" s="45">
        <v>30000</v>
      </c>
    </row>
    <row r="236" spans="1:11" s="122" customFormat="1">
      <c r="A236" s="118">
        <v>3</v>
      </c>
      <c r="B236" s="471" t="s">
        <v>606</v>
      </c>
      <c r="C236" s="471"/>
      <c r="D236" s="471"/>
      <c r="E236" s="471"/>
      <c r="F236" s="471"/>
      <c r="G236" s="471"/>
      <c r="H236" s="118">
        <v>108</v>
      </c>
      <c r="I236" s="118">
        <v>7500</v>
      </c>
      <c r="J236" s="45">
        <f>H236*I236</f>
        <v>810000</v>
      </c>
    </row>
    <row r="237" spans="1:11" s="122" customFormat="1">
      <c r="A237" s="118">
        <v>4</v>
      </c>
      <c r="B237" s="471" t="s">
        <v>607</v>
      </c>
      <c r="C237" s="471"/>
      <c r="D237" s="471"/>
      <c r="E237" s="471"/>
      <c r="F237" s="471"/>
      <c r="G237" s="471"/>
      <c r="H237" s="118">
        <v>5</v>
      </c>
      <c r="I237" s="118">
        <v>15000</v>
      </c>
      <c r="J237" s="45">
        <v>75000</v>
      </c>
    </row>
    <row r="238" spans="1:11" s="122" customFormat="1">
      <c r="A238" s="118">
        <v>5</v>
      </c>
      <c r="B238" s="471" t="s">
        <v>608</v>
      </c>
      <c r="C238" s="471"/>
      <c r="D238" s="471"/>
      <c r="E238" s="471"/>
      <c r="F238" s="471"/>
      <c r="G238" s="471"/>
      <c r="H238" s="118"/>
      <c r="I238" s="118"/>
      <c r="J238" s="45">
        <v>22386</v>
      </c>
    </row>
    <row r="239" spans="1:11" s="122" customFormat="1" ht="12" customHeight="1">
      <c r="A239" s="118">
        <v>6</v>
      </c>
      <c r="B239" s="471" t="s">
        <v>609</v>
      </c>
      <c r="C239" s="471"/>
      <c r="D239" s="471"/>
      <c r="E239" s="471"/>
      <c r="F239" s="471"/>
      <c r="G239" s="471"/>
      <c r="H239" s="118">
        <v>60</v>
      </c>
      <c r="I239" s="118">
        <v>1000</v>
      </c>
      <c r="J239" s="45">
        <v>60000</v>
      </c>
    </row>
    <row r="240" spans="1:11" s="122" customFormat="1" hidden="1">
      <c r="A240" s="118">
        <v>7</v>
      </c>
      <c r="B240" s="471"/>
      <c r="C240" s="471"/>
      <c r="D240" s="471"/>
      <c r="E240" s="471"/>
      <c r="F240" s="471"/>
      <c r="G240" s="471"/>
      <c r="H240" s="118"/>
      <c r="I240" s="118"/>
      <c r="J240" s="45"/>
    </row>
    <row r="241" spans="1:10" s="122" customFormat="1">
      <c r="A241" s="118">
        <v>7</v>
      </c>
      <c r="B241" s="471" t="s">
        <v>615</v>
      </c>
      <c r="C241" s="471"/>
      <c r="D241" s="471"/>
      <c r="E241" s="471"/>
      <c r="F241" s="471"/>
      <c r="G241" s="471"/>
      <c r="H241" s="118">
        <v>20</v>
      </c>
      <c r="I241" s="118">
        <v>3000</v>
      </c>
      <c r="J241" s="45">
        <v>60000</v>
      </c>
    </row>
    <row r="242" spans="1:10" s="122" customFormat="1">
      <c r="A242" s="118">
        <v>8</v>
      </c>
      <c r="B242" s="471" t="s">
        <v>518</v>
      </c>
      <c r="C242" s="471"/>
      <c r="D242" s="471"/>
      <c r="E242" s="471"/>
      <c r="F242" s="471"/>
      <c r="G242" s="471"/>
      <c r="H242" s="118">
        <v>10</v>
      </c>
      <c r="I242" s="118">
        <v>35000</v>
      </c>
      <c r="J242" s="45">
        <v>350000</v>
      </c>
    </row>
    <row r="243" spans="1:10" s="122" customFormat="1">
      <c r="A243" s="118">
        <v>9</v>
      </c>
      <c r="B243" s="471" t="s">
        <v>610</v>
      </c>
      <c r="C243" s="471"/>
      <c r="D243" s="471"/>
      <c r="E243" s="471"/>
      <c r="F243" s="471"/>
      <c r="G243" s="471"/>
      <c r="H243" s="118">
        <v>10</v>
      </c>
      <c r="I243" s="118">
        <v>5292.5</v>
      </c>
      <c r="J243" s="45">
        <f>52925-1051-10</f>
        <v>51864</v>
      </c>
    </row>
    <row r="244" spans="1:10" s="122" customFormat="1">
      <c r="A244" s="118">
        <v>10</v>
      </c>
      <c r="B244" s="471" t="s">
        <v>611</v>
      </c>
      <c r="C244" s="471"/>
      <c r="D244" s="471"/>
      <c r="E244" s="471"/>
      <c r="F244" s="471"/>
      <c r="G244" s="471"/>
      <c r="H244" s="118">
        <v>150</v>
      </c>
      <c r="I244" s="118">
        <v>462</v>
      </c>
      <c r="J244" s="45">
        <v>69300</v>
      </c>
    </row>
    <row r="245" spans="1:10" s="122" customFormat="1">
      <c r="A245" s="118">
        <v>11</v>
      </c>
      <c r="B245" s="471" t="s">
        <v>519</v>
      </c>
      <c r="C245" s="471"/>
      <c r="D245" s="471"/>
      <c r="E245" s="471"/>
      <c r="F245" s="471"/>
      <c r="G245" s="471"/>
      <c r="H245" s="118">
        <v>300</v>
      </c>
      <c r="I245" s="118">
        <v>300</v>
      </c>
      <c r="J245" s="45">
        <v>90000</v>
      </c>
    </row>
    <row r="246" spans="1:10" s="122" customFormat="1">
      <c r="A246" s="118">
        <v>12</v>
      </c>
      <c r="B246" s="471" t="s">
        <v>612</v>
      </c>
      <c r="C246" s="471"/>
      <c r="D246" s="471"/>
      <c r="E246" s="471"/>
      <c r="F246" s="471"/>
      <c r="G246" s="471"/>
      <c r="H246" s="118">
        <v>50</v>
      </c>
      <c r="I246" s="118">
        <v>60</v>
      </c>
      <c r="J246" s="45">
        <v>3000</v>
      </c>
    </row>
    <row r="247" spans="1:10" s="122" customFormat="1">
      <c r="A247" s="118">
        <v>13</v>
      </c>
      <c r="B247" s="471" t="s">
        <v>613</v>
      </c>
      <c r="C247" s="471"/>
      <c r="D247" s="471"/>
      <c r="E247" s="471"/>
      <c r="F247" s="471"/>
      <c r="G247" s="471"/>
      <c r="H247" s="118">
        <v>15</v>
      </c>
      <c r="I247" s="118">
        <v>500</v>
      </c>
      <c r="J247" s="45">
        <f>H247*I247</f>
        <v>7500</v>
      </c>
    </row>
    <row r="248" spans="1:10" s="122" customFormat="1" ht="14.25" customHeight="1">
      <c r="A248" s="118">
        <v>14</v>
      </c>
      <c r="B248" s="471" t="s">
        <v>614</v>
      </c>
      <c r="C248" s="471"/>
      <c r="D248" s="471"/>
      <c r="E248" s="471"/>
      <c r="F248" s="471"/>
      <c r="G248" s="471"/>
      <c r="H248" s="118">
        <v>50</v>
      </c>
      <c r="I248" s="118">
        <v>500</v>
      </c>
      <c r="J248" s="45">
        <v>25000</v>
      </c>
    </row>
    <row r="249" spans="1:10" s="122" customFormat="1" hidden="1">
      <c r="A249" s="118"/>
      <c r="B249" s="471"/>
      <c r="C249" s="471"/>
      <c r="D249" s="471"/>
      <c r="E249" s="471"/>
      <c r="F249" s="471"/>
      <c r="G249" s="471"/>
      <c r="H249" s="118"/>
      <c r="I249" s="118"/>
      <c r="J249" s="45">
        <f>SUM(J234:J248)</f>
        <v>4154050</v>
      </c>
    </row>
    <row r="250" spans="1:10" s="122" customFormat="1" ht="14.25" hidden="1" customHeight="1">
      <c r="A250" s="118"/>
      <c r="B250" s="471"/>
      <c r="C250" s="471"/>
      <c r="D250" s="471"/>
      <c r="E250" s="471"/>
      <c r="F250" s="471"/>
      <c r="G250" s="471"/>
      <c r="H250" s="118"/>
      <c r="I250" s="118"/>
      <c r="J250" s="45"/>
    </row>
    <row r="251" spans="1:10" s="122" customFormat="1" ht="14.25" hidden="1" customHeight="1">
      <c r="A251" s="118"/>
      <c r="B251" s="471"/>
      <c r="C251" s="471"/>
      <c r="D251" s="471"/>
      <c r="E251" s="471"/>
      <c r="F251" s="471"/>
      <c r="G251" s="471"/>
      <c r="H251" s="118"/>
      <c r="I251" s="118"/>
      <c r="J251" s="45"/>
    </row>
    <row r="252" spans="1:10" s="122" customFormat="1" ht="14.25" hidden="1" customHeight="1">
      <c r="A252" s="118"/>
      <c r="B252" s="471"/>
      <c r="C252" s="471"/>
      <c r="D252" s="471"/>
      <c r="E252" s="471"/>
      <c r="F252" s="471"/>
      <c r="G252" s="471"/>
      <c r="H252" s="118"/>
      <c r="I252" s="118"/>
      <c r="J252" s="45"/>
    </row>
    <row r="253" spans="1:10" s="122" customFormat="1" ht="14.25" hidden="1" customHeight="1">
      <c r="A253" s="118"/>
      <c r="B253" s="471"/>
      <c r="C253" s="471"/>
      <c r="D253" s="471"/>
      <c r="E253" s="471"/>
      <c r="F253" s="471"/>
      <c r="G253" s="471"/>
      <c r="H253" s="118"/>
      <c r="I253" s="118"/>
      <c r="J253" s="45"/>
    </row>
    <row r="254" spans="1:10" s="122" customFormat="1" ht="1.5" hidden="1" customHeight="1">
      <c r="A254" s="118"/>
      <c r="B254" s="471"/>
      <c r="C254" s="471"/>
      <c r="D254" s="471"/>
      <c r="E254" s="471"/>
      <c r="F254" s="471"/>
      <c r="G254" s="471"/>
      <c r="H254" s="118"/>
      <c r="I254" s="118"/>
      <c r="J254" s="45"/>
    </row>
    <row r="255" spans="1:10" s="122" customFormat="1" hidden="1">
      <c r="A255" s="118"/>
      <c r="B255" s="471"/>
      <c r="C255" s="471"/>
      <c r="D255" s="471"/>
      <c r="E255" s="471"/>
      <c r="F255" s="471"/>
      <c r="G255" s="471"/>
      <c r="H255" s="118"/>
      <c r="I255" s="118"/>
      <c r="J255" s="45"/>
    </row>
    <row r="256" spans="1:10" s="122" customFormat="1" hidden="1">
      <c r="A256" s="118"/>
      <c r="B256" s="471"/>
      <c r="C256" s="471"/>
      <c r="D256" s="471"/>
      <c r="E256" s="471"/>
      <c r="F256" s="471"/>
      <c r="G256" s="471"/>
      <c r="H256" s="118"/>
      <c r="I256" s="118"/>
      <c r="J256" s="45"/>
    </row>
    <row r="257" spans="1:10" s="122" customFormat="1" hidden="1">
      <c r="A257" s="118"/>
      <c r="B257" s="471"/>
      <c r="C257" s="471"/>
      <c r="D257" s="471"/>
      <c r="E257" s="471"/>
      <c r="F257" s="471"/>
      <c r="G257" s="471"/>
      <c r="H257" s="118"/>
      <c r="I257" s="118"/>
      <c r="J257" s="45"/>
    </row>
    <row r="258" spans="1:10" s="122" customFormat="1" hidden="1">
      <c r="A258" s="118"/>
      <c r="B258" s="471"/>
      <c r="C258" s="471"/>
      <c r="D258" s="471"/>
      <c r="E258" s="471"/>
      <c r="F258" s="471"/>
      <c r="G258" s="471"/>
      <c r="H258" s="118"/>
      <c r="I258" s="118"/>
      <c r="J258" s="45"/>
    </row>
    <row r="259" spans="1:10" s="122" customFormat="1" hidden="1">
      <c r="A259" s="118"/>
      <c r="B259" s="471"/>
      <c r="C259" s="471"/>
      <c r="D259" s="471"/>
      <c r="E259" s="471"/>
      <c r="F259" s="471"/>
      <c r="G259" s="471"/>
      <c r="H259" s="118"/>
      <c r="I259" s="118"/>
      <c r="J259" s="45"/>
    </row>
    <row r="260" spans="1:10" s="122" customFormat="1" hidden="1">
      <c r="A260" s="118"/>
      <c r="B260" s="471"/>
      <c r="C260" s="471"/>
      <c r="D260" s="471"/>
      <c r="E260" s="471"/>
      <c r="F260" s="471"/>
      <c r="G260" s="471"/>
      <c r="H260" s="118"/>
      <c r="I260" s="118"/>
      <c r="J260" s="45"/>
    </row>
    <row r="261" spans="1:10" s="122" customFormat="1" hidden="1">
      <c r="A261" s="118"/>
      <c r="B261" s="471"/>
      <c r="C261" s="471"/>
      <c r="D261" s="471"/>
      <c r="E261" s="471"/>
      <c r="F261" s="471"/>
      <c r="G261" s="471"/>
      <c r="H261" s="118"/>
      <c r="I261" s="118"/>
      <c r="J261" s="45"/>
    </row>
    <row r="262" spans="1:10" s="122" customFormat="1" hidden="1">
      <c r="A262" s="118"/>
      <c r="B262" s="471"/>
      <c r="C262" s="471"/>
      <c r="D262" s="471"/>
      <c r="E262" s="471"/>
      <c r="F262" s="471"/>
      <c r="G262" s="471"/>
      <c r="H262" s="118"/>
      <c r="I262" s="118"/>
      <c r="J262" s="45"/>
    </row>
    <row r="263" spans="1:10" s="122" customFormat="1" hidden="1">
      <c r="A263" s="118"/>
      <c r="B263" s="471"/>
      <c r="C263" s="471"/>
      <c r="D263" s="471"/>
      <c r="E263" s="471"/>
      <c r="F263" s="471"/>
      <c r="G263" s="471"/>
      <c r="H263" s="118"/>
      <c r="I263" s="118"/>
      <c r="J263" s="45"/>
    </row>
    <row r="264" spans="1:10" s="122" customFormat="1" hidden="1">
      <c r="A264" s="118"/>
      <c r="B264" s="471"/>
      <c r="C264" s="471"/>
      <c r="D264" s="471"/>
      <c r="E264" s="471"/>
      <c r="F264" s="471"/>
      <c r="G264" s="471"/>
      <c r="H264" s="118"/>
      <c r="I264" s="118"/>
      <c r="J264" s="45"/>
    </row>
    <row r="265" spans="1:10" s="122" customFormat="1" hidden="1">
      <c r="A265" s="118"/>
      <c r="B265" s="471"/>
      <c r="C265" s="471"/>
      <c r="D265" s="471"/>
      <c r="E265" s="471"/>
      <c r="F265" s="471"/>
      <c r="G265" s="471"/>
      <c r="H265" s="118"/>
      <c r="I265" s="118"/>
      <c r="J265" s="45"/>
    </row>
    <row r="266" spans="1:10" s="122" customFormat="1" hidden="1">
      <c r="A266" s="118"/>
      <c r="B266" s="471"/>
      <c r="C266" s="471"/>
      <c r="D266" s="471"/>
      <c r="E266" s="471"/>
      <c r="F266" s="471"/>
      <c r="G266" s="471"/>
      <c r="H266" s="118"/>
      <c r="I266" s="118"/>
      <c r="J266" s="45"/>
    </row>
    <row r="267" spans="1:10" hidden="1">
      <c r="A267" s="67"/>
      <c r="B267" s="476" t="s">
        <v>249</v>
      </c>
      <c r="C267" s="476"/>
      <c r="D267" s="476"/>
      <c r="E267" s="476"/>
      <c r="F267" s="476"/>
      <c r="G267" s="476"/>
      <c r="H267" s="39"/>
      <c r="I267" s="118" t="s">
        <v>104</v>
      </c>
      <c r="J267" s="52">
        <f>SUM(J234:J266)</f>
        <v>8308100</v>
      </c>
    </row>
    <row r="268" spans="1:10">
      <c r="J268" s="105">
        <f>J234+J235+J236+J237+J238+J239+J242+J243+J244+J245+J246+J247+J248+J241</f>
        <v>4154050</v>
      </c>
    </row>
    <row r="270" spans="1:10">
      <c r="J270" s="105"/>
    </row>
  </sheetData>
  <mergeCells count="220">
    <mergeCell ref="B220:G220"/>
    <mergeCell ref="B221:G221"/>
    <mergeCell ref="B211:G211"/>
    <mergeCell ref="B212:G212"/>
    <mergeCell ref="B213:G213"/>
    <mergeCell ref="B214:G214"/>
    <mergeCell ref="B215:G215"/>
    <mergeCell ref="B216:G216"/>
    <mergeCell ref="B217:G217"/>
    <mergeCell ref="B218:G218"/>
    <mergeCell ref="B219:G219"/>
    <mergeCell ref="B195:H195"/>
    <mergeCell ref="B196:H196"/>
    <mergeCell ref="B197:H197"/>
    <mergeCell ref="B198:H198"/>
    <mergeCell ref="B206:G206"/>
    <mergeCell ref="B207:G207"/>
    <mergeCell ref="B208:G208"/>
    <mergeCell ref="B209:G209"/>
    <mergeCell ref="B210:G210"/>
    <mergeCell ref="B200:H200"/>
    <mergeCell ref="B201:H201"/>
    <mergeCell ref="A203:J203"/>
    <mergeCell ref="B205:G20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69:G169"/>
    <mergeCell ref="B170:G170"/>
    <mergeCell ref="B173:G173"/>
    <mergeCell ref="B184:H184"/>
    <mergeCell ref="B185:H185"/>
    <mergeCell ref="A176:J176"/>
    <mergeCell ref="B177:G177"/>
    <mergeCell ref="B178:G178"/>
    <mergeCell ref="A180:J180"/>
    <mergeCell ref="B182:H182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A75:J75"/>
    <mergeCell ref="C77:J77"/>
    <mergeCell ref="D79:J79"/>
    <mergeCell ref="B81:G81"/>
    <mergeCell ref="B82:G82"/>
    <mergeCell ref="A83:J83"/>
    <mergeCell ref="B84:G84"/>
    <mergeCell ref="B85:G85"/>
    <mergeCell ref="B86:H86"/>
    <mergeCell ref="B251:G251"/>
    <mergeCell ref="B252:G252"/>
    <mergeCell ref="B267:G267"/>
    <mergeCell ref="B264:G264"/>
    <mergeCell ref="B265:G265"/>
    <mergeCell ref="B266:G266"/>
    <mergeCell ref="B258:G258"/>
    <mergeCell ref="B259:G259"/>
    <mergeCell ref="B260:G260"/>
    <mergeCell ref="B261:G261"/>
    <mergeCell ref="B262:G262"/>
    <mergeCell ref="B263:G263"/>
    <mergeCell ref="B253:G253"/>
    <mergeCell ref="B254:G254"/>
    <mergeCell ref="B255:G255"/>
    <mergeCell ref="B256:G256"/>
    <mergeCell ref="B257:G257"/>
    <mergeCell ref="B244:G244"/>
    <mergeCell ref="B245:G245"/>
    <mergeCell ref="B246:G246"/>
    <mergeCell ref="B247:G247"/>
    <mergeCell ref="B248:G248"/>
    <mergeCell ref="B249:G249"/>
    <mergeCell ref="B250:G250"/>
    <mergeCell ref="A138:J138"/>
    <mergeCell ref="B140:G140"/>
    <mergeCell ref="B234:G234"/>
    <mergeCell ref="B236:G236"/>
    <mergeCell ref="B237:G237"/>
    <mergeCell ref="B238:G238"/>
    <mergeCell ref="B239:G239"/>
    <mergeCell ref="B240:G240"/>
    <mergeCell ref="B241:G241"/>
    <mergeCell ref="B242:G242"/>
    <mergeCell ref="B243:G243"/>
    <mergeCell ref="B147:G147"/>
    <mergeCell ref="B148:G148"/>
    <mergeCell ref="B149:G149"/>
    <mergeCell ref="B150:G150"/>
    <mergeCell ref="B151:G151"/>
    <mergeCell ref="B152:G152"/>
    <mergeCell ref="B135:F135"/>
    <mergeCell ref="B235:G235"/>
    <mergeCell ref="B131:F131"/>
    <mergeCell ref="B142:G142"/>
    <mergeCell ref="B143:G143"/>
    <mergeCell ref="B144:G144"/>
    <mergeCell ref="B145:G145"/>
    <mergeCell ref="B146:G146"/>
    <mergeCell ref="B109:F109"/>
    <mergeCell ref="A110:J110"/>
    <mergeCell ref="B111:F111"/>
    <mergeCell ref="B112:F112"/>
    <mergeCell ref="B113:F113"/>
    <mergeCell ref="B114:F114"/>
    <mergeCell ref="B115:F115"/>
    <mergeCell ref="A116:J116"/>
    <mergeCell ref="B118:F118"/>
    <mergeCell ref="B153:G153"/>
    <mergeCell ref="B154:G154"/>
    <mergeCell ref="B155:G155"/>
    <mergeCell ref="B156:G156"/>
    <mergeCell ref="B157:G157"/>
    <mergeCell ref="B158:G158"/>
    <mergeCell ref="B159:G159"/>
    <mergeCell ref="A94:J94"/>
    <mergeCell ref="C96:J96"/>
    <mergeCell ref="D98:J98"/>
    <mergeCell ref="B105:F105"/>
    <mergeCell ref="B127:F127"/>
    <mergeCell ref="B128:F128"/>
    <mergeCell ref="B129:F129"/>
    <mergeCell ref="B132:H132"/>
    <mergeCell ref="B134:F134"/>
    <mergeCell ref="B119:F119"/>
    <mergeCell ref="B121:F121"/>
    <mergeCell ref="B122:F122"/>
    <mergeCell ref="B124:F124"/>
    <mergeCell ref="B125:F125"/>
    <mergeCell ref="B126:F126"/>
    <mergeCell ref="A100:J100"/>
    <mergeCell ref="B102:F102"/>
    <mergeCell ref="B103:F103"/>
    <mergeCell ref="A104:J104"/>
    <mergeCell ref="B108:F108"/>
    <mergeCell ref="B71:G71"/>
    <mergeCell ref="B72:G72"/>
    <mergeCell ref="B73:G73"/>
    <mergeCell ref="B74:G74"/>
    <mergeCell ref="B58:H58"/>
    <mergeCell ref="B59:H59"/>
    <mergeCell ref="B60:H60"/>
    <mergeCell ref="A62:J62"/>
    <mergeCell ref="A64:J64"/>
    <mergeCell ref="C66:J66"/>
    <mergeCell ref="B54:H54"/>
    <mergeCell ref="B55:H55"/>
    <mergeCell ref="B56:H56"/>
    <mergeCell ref="B57:H57"/>
    <mergeCell ref="B49:H49"/>
    <mergeCell ref="B50:H50"/>
    <mergeCell ref="B51:H51"/>
    <mergeCell ref="D68:J68"/>
    <mergeCell ref="B70:G70"/>
    <mergeCell ref="I52:I53"/>
    <mergeCell ref="J52:J53"/>
    <mergeCell ref="B53:H53"/>
    <mergeCell ref="A52:A53"/>
    <mergeCell ref="B52:H52"/>
    <mergeCell ref="A37:A38"/>
    <mergeCell ref="B37:H37"/>
    <mergeCell ref="B43:H43"/>
    <mergeCell ref="B44:H44"/>
    <mergeCell ref="A45:J45"/>
    <mergeCell ref="B46:H46"/>
    <mergeCell ref="A47:A48"/>
    <mergeCell ref="B47:H47"/>
    <mergeCell ref="I47:I48"/>
    <mergeCell ref="J47:J48"/>
    <mergeCell ref="B48:H48"/>
    <mergeCell ref="I37:I38"/>
    <mergeCell ref="J37:J38"/>
    <mergeCell ref="B38:H38"/>
    <mergeCell ref="B39:H39"/>
    <mergeCell ref="B40:H40"/>
    <mergeCell ref="B41:H41"/>
    <mergeCell ref="B42:H42"/>
    <mergeCell ref="B34:H34"/>
    <mergeCell ref="B35:H35"/>
    <mergeCell ref="B36:H36"/>
    <mergeCell ref="A26:J26"/>
    <mergeCell ref="B28:H28"/>
    <mergeCell ref="B29:H29"/>
    <mergeCell ref="A30:J30"/>
    <mergeCell ref="B31:H31"/>
    <mergeCell ref="A32:A33"/>
    <mergeCell ref="B32:H32"/>
    <mergeCell ref="I32:I33"/>
    <mergeCell ref="J32:J33"/>
    <mergeCell ref="B33:H33"/>
    <mergeCell ref="A18:J18"/>
    <mergeCell ref="B23:I23"/>
    <mergeCell ref="A24:I24"/>
    <mergeCell ref="I11:I13"/>
    <mergeCell ref="J11:J13"/>
    <mergeCell ref="D12:D13"/>
    <mergeCell ref="E12:G12"/>
    <mergeCell ref="A15:J15"/>
    <mergeCell ref="B17:I17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128"/>
  <sheetViews>
    <sheetView topLeftCell="A108" workbookViewId="0">
      <selection activeCell="B20" sqref="B20"/>
    </sheetView>
  </sheetViews>
  <sheetFormatPr defaultColWidth="0.85546875" defaultRowHeight="15.75" customHeight="1"/>
  <cols>
    <col min="1" max="1" width="8" style="47" customWidth="1"/>
    <col min="2" max="2" width="20.140625" style="47" customWidth="1"/>
    <col min="3" max="3" width="16.7109375" style="47" customWidth="1"/>
    <col min="4" max="4" width="16.5703125" style="47" customWidth="1"/>
    <col min="5" max="5" width="17.5703125" style="47" customWidth="1"/>
    <col min="6" max="6" width="17.85546875" style="47" customWidth="1"/>
    <col min="7" max="7" width="16.140625" style="47" customWidth="1"/>
    <col min="8" max="8" width="18.140625" style="47" customWidth="1"/>
    <col min="9" max="9" width="14.85546875" style="47" customWidth="1"/>
    <col min="10" max="10" width="23.42578125" style="47" customWidth="1"/>
    <col min="11" max="16384" width="0.85546875" style="47"/>
  </cols>
  <sheetData>
    <row r="1" spans="1:10" ht="15.75" customHeight="1">
      <c r="A1" s="412" t="s">
        <v>324</v>
      </c>
      <c r="B1" s="412"/>
      <c r="C1" s="412"/>
      <c r="D1" s="412"/>
      <c r="E1" s="412"/>
      <c r="F1" s="412"/>
      <c r="G1" s="412"/>
      <c r="H1" s="412"/>
      <c r="I1" s="412"/>
      <c r="J1" s="412"/>
    </row>
    <row r="3" spans="1:10" ht="15.75" customHeight="1">
      <c r="A3" s="412" t="s">
        <v>621</v>
      </c>
      <c r="B3" s="412"/>
      <c r="C3" s="412"/>
      <c r="D3" s="412"/>
      <c r="E3" s="412"/>
      <c r="F3" s="412"/>
      <c r="G3" s="412"/>
      <c r="H3" s="412"/>
      <c r="I3" s="412"/>
      <c r="J3" s="412"/>
    </row>
    <row r="5" spans="1:10" s="49" customFormat="1" ht="15.75" customHeight="1">
      <c r="A5" s="49" t="s">
        <v>235</v>
      </c>
      <c r="C5" s="413" t="s">
        <v>551</v>
      </c>
      <c r="D5" s="413"/>
      <c r="E5" s="413"/>
      <c r="F5" s="413"/>
      <c r="G5" s="413"/>
      <c r="H5" s="413"/>
      <c r="I5" s="413"/>
      <c r="J5" s="413"/>
    </row>
    <row r="6" spans="1:10" s="49" customFormat="1" ht="15.75" customHeight="1">
      <c r="C6" s="61"/>
      <c r="D6" s="61"/>
      <c r="E6" s="62"/>
      <c r="F6" s="62"/>
      <c r="G6" s="62"/>
      <c r="H6" s="62"/>
      <c r="I6" s="62"/>
      <c r="J6" s="62"/>
    </row>
    <row r="7" spans="1:10" s="49" customFormat="1" ht="15.75" customHeight="1">
      <c r="A7" s="50" t="s">
        <v>236</v>
      </c>
      <c r="B7" s="50"/>
      <c r="C7" s="50"/>
      <c r="D7" s="414" t="s">
        <v>552</v>
      </c>
      <c r="E7" s="414"/>
      <c r="F7" s="414"/>
      <c r="G7" s="414"/>
      <c r="H7" s="414"/>
      <c r="I7" s="414"/>
      <c r="J7" s="414"/>
    </row>
    <row r="9" spans="1:10" ht="15.75" customHeight="1">
      <c r="A9" s="412" t="s">
        <v>237</v>
      </c>
      <c r="B9" s="412"/>
      <c r="C9" s="412"/>
      <c r="D9" s="412"/>
      <c r="E9" s="412"/>
      <c r="F9" s="412"/>
      <c r="G9" s="412"/>
      <c r="H9" s="412"/>
      <c r="I9" s="412"/>
      <c r="J9" s="412"/>
    </row>
    <row r="11" spans="1:10" s="63" customFormat="1" ht="15.75" customHeight="1">
      <c r="A11" s="415" t="s">
        <v>238</v>
      </c>
      <c r="B11" s="415" t="s">
        <v>239</v>
      </c>
      <c r="C11" s="415" t="s">
        <v>240</v>
      </c>
      <c r="D11" s="418" t="s">
        <v>241</v>
      </c>
      <c r="E11" s="419"/>
      <c r="F11" s="419"/>
      <c r="G11" s="419"/>
      <c r="H11" s="415" t="s">
        <v>242</v>
      </c>
      <c r="I11" s="415" t="s">
        <v>243</v>
      </c>
      <c r="J11" s="430" t="s">
        <v>244</v>
      </c>
    </row>
    <row r="12" spans="1:10" s="63" customFormat="1" ht="15.75" customHeight="1">
      <c r="A12" s="416"/>
      <c r="B12" s="416"/>
      <c r="C12" s="416"/>
      <c r="D12" s="415" t="s">
        <v>245</v>
      </c>
      <c r="E12" s="418" t="s">
        <v>2</v>
      </c>
      <c r="F12" s="419"/>
      <c r="G12" s="419"/>
      <c r="H12" s="416"/>
      <c r="I12" s="416"/>
      <c r="J12" s="431"/>
    </row>
    <row r="13" spans="1:10" s="63" customFormat="1" ht="15.75" customHeight="1">
      <c r="A13" s="417"/>
      <c r="B13" s="417"/>
      <c r="C13" s="417"/>
      <c r="D13" s="417"/>
      <c r="E13" s="53" t="s">
        <v>246</v>
      </c>
      <c r="F13" s="53" t="s">
        <v>247</v>
      </c>
      <c r="G13" s="53" t="s">
        <v>248</v>
      </c>
      <c r="H13" s="417"/>
      <c r="I13" s="417"/>
      <c r="J13" s="432"/>
    </row>
    <row r="14" spans="1:10" s="46" customFormat="1" ht="15.75" customHeight="1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</row>
    <row r="15" spans="1:10" s="46" customFormat="1" ht="15.75" customHeight="1">
      <c r="A15" s="420"/>
      <c r="B15" s="421"/>
      <c r="C15" s="421"/>
      <c r="D15" s="421"/>
      <c r="E15" s="421"/>
      <c r="F15" s="421"/>
      <c r="G15" s="421"/>
      <c r="H15" s="421"/>
      <c r="I15" s="421"/>
      <c r="J15" s="422"/>
    </row>
    <row r="16" spans="1:10" s="46" customFormat="1" ht="25.5" customHeight="1">
      <c r="A16" s="54">
        <v>1</v>
      </c>
      <c r="B16" s="64" t="s">
        <v>622</v>
      </c>
      <c r="C16" s="54">
        <v>7</v>
      </c>
      <c r="D16" s="45">
        <v>300000</v>
      </c>
      <c r="E16" s="45">
        <v>300000</v>
      </c>
      <c r="F16" s="45"/>
      <c r="G16" s="45"/>
      <c r="H16" s="45"/>
      <c r="I16" s="45"/>
      <c r="J16" s="45">
        <v>300000</v>
      </c>
    </row>
    <row r="17" spans="1:10" s="46" customFormat="1" ht="15.75" customHeight="1">
      <c r="A17" s="54"/>
      <c r="B17" s="423"/>
      <c r="C17" s="424"/>
      <c r="D17" s="424"/>
      <c r="E17" s="424"/>
      <c r="F17" s="424"/>
      <c r="G17" s="424"/>
      <c r="H17" s="424"/>
      <c r="I17" s="425"/>
      <c r="J17" s="65">
        <f>SUM(J16)</f>
        <v>300000</v>
      </c>
    </row>
    <row r="18" spans="1:10" s="46" customFormat="1" ht="15" customHeight="1">
      <c r="A18" s="420"/>
      <c r="B18" s="421"/>
      <c r="C18" s="421"/>
      <c r="D18" s="421"/>
      <c r="E18" s="421"/>
      <c r="F18" s="421"/>
      <c r="G18" s="421"/>
      <c r="H18" s="421"/>
      <c r="I18" s="421"/>
      <c r="J18" s="422"/>
    </row>
    <row r="19" spans="1:10" ht="15.75" customHeight="1">
      <c r="A19" s="436" t="s">
        <v>438</v>
      </c>
      <c r="B19" s="436"/>
      <c r="C19" s="436"/>
      <c r="D19" s="436"/>
      <c r="E19" s="436"/>
      <c r="F19" s="436"/>
      <c r="G19" s="436"/>
      <c r="H19" s="436"/>
      <c r="I19" s="436"/>
      <c r="J19" s="436"/>
    </row>
    <row r="20" spans="1:10" ht="24" customHeight="1">
      <c r="B20" s="47" t="s">
        <v>623</v>
      </c>
    </row>
    <row r="21" spans="1:10" s="46" customFormat="1" ht="15.75" customHeight="1">
      <c r="A21" s="53" t="s">
        <v>238</v>
      </c>
      <c r="B21" s="437" t="s">
        <v>251</v>
      </c>
      <c r="C21" s="437"/>
      <c r="D21" s="437"/>
      <c r="E21" s="437"/>
      <c r="F21" s="437"/>
      <c r="G21" s="437"/>
      <c r="H21" s="437"/>
      <c r="I21" s="53" t="s">
        <v>252</v>
      </c>
      <c r="J21" s="53" t="s">
        <v>253</v>
      </c>
    </row>
    <row r="22" spans="1:10" s="46" customFormat="1" ht="15.75" customHeight="1">
      <c r="A22" s="54">
        <v>1</v>
      </c>
      <c r="B22" s="420">
        <v>2</v>
      </c>
      <c r="C22" s="421"/>
      <c r="D22" s="421"/>
      <c r="E22" s="421"/>
      <c r="F22" s="421"/>
      <c r="G22" s="421"/>
      <c r="H22" s="422"/>
      <c r="I22" s="54">
        <v>3</v>
      </c>
      <c r="J22" s="54">
        <v>4</v>
      </c>
    </row>
    <row r="23" spans="1:10" ht="15.75" customHeight="1">
      <c r="A23" s="420" t="s">
        <v>385</v>
      </c>
      <c r="B23" s="421"/>
      <c r="C23" s="421"/>
      <c r="D23" s="421"/>
      <c r="E23" s="421"/>
      <c r="F23" s="421"/>
      <c r="G23" s="421"/>
      <c r="H23" s="421"/>
      <c r="I23" s="421"/>
      <c r="J23" s="422"/>
    </row>
    <row r="24" spans="1:10" ht="15.75" customHeight="1">
      <c r="A24" s="40" t="s">
        <v>45</v>
      </c>
      <c r="B24" s="433" t="s">
        <v>254</v>
      </c>
      <c r="C24" s="434"/>
      <c r="D24" s="434"/>
      <c r="E24" s="434"/>
      <c r="F24" s="434"/>
      <c r="G24" s="434"/>
      <c r="H24" s="435"/>
      <c r="I24" s="54" t="s">
        <v>104</v>
      </c>
      <c r="J24" s="68">
        <f>SUM(J25:J28)</f>
        <v>66000</v>
      </c>
    </row>
    <row r="25" spans="1:10" ht="15.75" customHeight="1">
      <c r="A25" s="438" t="s">
        <v>182</v>
      </c>
      <c r="B25" s="440" t="s">
        <v>2</v>
      </c>
      <c r="C25" s="441"/>
      <c r="D25" s="441"/>
      <c r="E25" s="441"/>
      <c r="F25" s="441"/>
      <c r="G25" s="441"/>
      <c r="H25" s="442"/>
      <c r="I25" s="443"/>
      <c r="J25" s="445">
        <f>J16*22%</f>
        <v>66000</v>
      </c>
    </row>
    <row r="26" spans="1:10" ht="15.75" customHeight="1">
      <c r="A26" s="439"/>
      <c r="B26" s="447" t="s">
        <v>255</v>
      </c>
      <c r="C26" s="448"/>
      <c r="D26" s="448"/>
      <c r="E26" s="448"/>
      <c r="F26" s="448"/>
      <c r="G26" s="448"/>
      <c r="H26" s="449"/>
      <c r="I26" s="444"/>
      <c r="J26" s="446"/>
    </row>
    <row r="27" spans="1:10" ht="15.75" customHeight="1">
      <c r="A27" s="40" t="s">
        <v>184</v>
      </c>
      <c r="B27" s="433" t="s">
        <v>256</v>
      </c>
      <c r="C27" s="434"/>
      <c r="D27" s="434"/>
      <c r="E27" s="434"/>
      <c r="F27" s="434"/>
      <c r="G27" s="434"/>
      <c r="H27" s="435"/>
      <c r="I27" s="39"/>
      <c r="J27" s="51"/>
    </row>
    <row r="28" spans="1:10" ht="15.75" customHeight="1">
      <c r="A28" s="40" t="s">
        <v>186</v>
      </c>
      <c r="B28" s="433" t="s">
        <v>257</v>
      </c>
      <c r="C28" s="434"/>
      <c r="D28" s="434"/>
      <c r="E28" s="434"/>
      <c r="F28" s="434"/>
      <c r="G28" s="434"/>
      <c r="H28" s="435"/>
      <c r="I28" s="39"/>
      <c r="J28" s="51"/>
    </row>
    <row r="29" spans="1:10" ht="15.75" customHeight="1">
      <c r="A29" s="40" t="s">
        <v>47</v>
      </c>
      <c r="B29" s="433" t="s">
        <v>258</v>
      </c>
      <c r="C29" s="434"/>
      <c r="D29" s="434"/>
      <c r="E29" s="434"/>
      <c r="F29" s="434"/>
      <c r="G29" s="434"/>
      <c r="H29" s="435"/>
      <c r="I29" s="54" t="s">
        <v>104</v>
      </c>
      <c r="J29" s="68">
        <f>SUM(J30:J36)</f>
        <v>24600</v>
      </c>
    </row>
    <row r="30" spans="1:10" ht="15.75" customHeight="1">
      <c r="A30" s="438" t="s">
        <v>259</v>
      </c>
      <c r="B30" s="440" t="s">
        <v>2</v>
      </c>
      <c r="C30" s="441"/>
      <c r="D30" s="441"/>
      <c r="E30" s="441"/>
      <c r="F30" s="441"/>
      <c r="G30" s="441"/>
      <c r="H30" s="442"/>
      <c r="I30" s="453"/>
      <c r="J30" s="445">
        <f>J17*2.9%</f>
        <v>8700</v>
      </c>
    </row>
    <row r="31" spans="1:10" ht="15.75" customHeight="1">
      <c r="A31" s="439"/>
      <c r="B31" s="447" t="s">
        <v>260</v>
      </c>
      <c r="C31" s="448"/>
      <c r="D31" s="448"/>
      <c r="E31" s="448"/>
      <c r="F31" s="448"/>
      <c r="G31" s="448"/>
      <c r="H31" s="449"/>
      <c r="I31" s="454"/>
      <c r="J31" s="446"/>
    </row>
    <row r="32" spans="1:10" ht="15.75" customHeight="1">
      <c r="A32" s="40" t="s">
        <v>261</v>
      </c>
      <c r="B32" s="433" t="s">
        <v>262</v>
      </c>
      <c r="C32" s="434"/>
      <c r="D32" s="434"/>
      <c r="E32" s="434"/>
      <c r="F32" s="434"/>
      <c r="G32" s="434"/>
      <c r="H32" s="435"/>
      <c r="I32" s="39"/>
      <c r="J32" s="51"/>
    </row>
    <row r="33" spans="1:10" ht="15.75" customHeight="1">
      <c r="A33" s="40" t="s">
        <v>263</v>
      </c>
      <c r="B33" s="433" t="s">
        <v>264</v>
      </c>
      <c r="C33" s="434"/>
      <c r="D33" s="434"/>
      <c r="E33" s="434"/>
      <c r="F33" s="434"/>
      <c r="G33" s="434"/>
      <c r="H33" s="435"/>
      <c r="I33" s="39"/>
      <c r="J33" s="51">
        <f>J17*0.2%</f>
        <v>600</v>
      </c>
    </row>
    <row r="34" spans="1:10" ht="15.75" customHeight="1">
      <c r="A34" s="40" t="s">
        <v>265</v>
      </c>
      <c r="B34" s="433" t="s">
        <v>266</v>
      </c>
      <c r="C34" s="434"/>
      <c r="D34" s="434"/>
      <c r="E34" s="434"/>
      <c r="F34" s="434"/>
      <c r="G34" s="434"/>
      <c r="H34" s="435"/>
      <c r="I34" s="39"/>
      <c r="J34" s="51"/>
    </row>
    <row r="35" spans="1:10" ht="15.75" customHeight="1">
      <c r="A35" s="40" t="s">
        <v>267</v>
      </c>
      <c r="B35" s="433" t="s">
        <v>266</v>
      </c>
      <c r="C35" s="434"/>
      <c r="D35" s="434"/>
      <c r="E35" s="434"/>
      <c r="F35" s="434"/>
      <c r="G35" s="434"/>
      <c r="H35" s="435"/>
      <c r="I35" s="39"/>
      <c r="J35" s="51"/>
    </row>
    <row r="36" spans="1:10" ht="15.75" customHeight="1">
      <c r="A36" s="40" t="s">
        <v>103</v>
      </c>
      <c r="B36" s="433" t="s">
        <v>268</v>
      </c>
      <c r="C36" s="434"/>
      <c r="D36" s="434"/>
      <c r="E36" s="434"/>
      <c r="F36" s="434"/>
      <c r="G36" s="434"/>
      <c r="H36" s="435"/>
      <c r="I36" s="39"/>
      <c r="J36" s="51">
        <f>J17*5.1%</f>
        <v>15299.999999999998</v>
      </c>
    </row>
    <row r="37" spans="1:10" ht="15.75" customHeight="1">
      <c r="A37" s="40"/>
      <c r="B37" s="450"/>
      <c r="C37" s="451"/>
      <c r="D37" s="451"/>
      <c r="E37" s="451"/>
      <c r="F37" s="451"/>
      <c r="G37" s="451"/>
      <c r="H37" s="452"/>
      <c r="I37" s="54" t="s">
        <v>104</v>
      </c>
      <c r="J37" s="52">
        <f>SUM(J24+J29)</f>
        <v>90600</v>
      </c>
    </row>
    <row r="38" spans="1:10" ht="15.75" customHeight="1">
      <c r="A38" s="458" t="s">
        <v>269</v>
      </c>
      <c r="B38" s="458"/>
      <c r="C38" s="458"/>
      <c r="D38" s="458"/>
      <c r="E38" s="458"/>
      <c r="F38" s="458"/>
      <c r="G38" s="458"/>
      <c r="H38" s="458"/>
      <c r="I38" s="458"/>
      <c r="J38" s="458"/>
    </row>
    <row r="40" spans="1:10" ht="15.75" customHeight="1">
      <c r="A40" s="412" t="s">
        <v>274</v>
      </c>
      <c r="B40" s="412"/>
      <c r="C40" s="412"/>
      <c r="D40" s="412"/>
      <c r="E40" s="412"/>
      <c r="F40" s="412"/>
      <c r="G40" s="412"/>
      <c r="H40" s="412"/>
      <c r="I40" s="412"/>
      <c r="J40" s="412"/>
    </row>
    <row r="42" spans="1:10" ht="15.75" customHeight="1">
      <c r="A42" s="49" t="s">
        <v>235</v>
      </c>
      <c r="B42" s="49"/>
      <c r="C42" s="414" t="s">
        <v>554</v>
      </c>
      <c r="D42" s="414"/>
      <c r="E42" s="414"/>
      <c r="F42" s="414"/>
      <c r="G42" s="414"/>
      <c r="H42" s="414"/>
      <c r="I42" s="414"/>
      <c r="J42" s="414"/>
    </row>
    <row r="43" spans="1:10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5.75" customHeight="1">
      <c r="A44" s="50" t="s">
        <v>236</v>
      </c>
      <c r="B44" s="50"/>
      <c r="C44" s="50"/>
      <c r="D44" s="414" t="s">
        <v>553</v>
      </c>
      <c r="E44" s="414"/>
      <c r="F44" s="414"/>
      <c r="G44" s="414"/>
      <c r="H44" s="414"/>
      <c r="I44" s="414"/>
      <c r="J44" s="414"/>
    </row>
    <row r="46" spans="1:10" ht="15.75" customHeight="1">
      <c r="A46" s="53" t="s">
        <v>238</v>
      </c>
      <c r="B46" s="437" t="s">
        <v>275</v>
      </c>
      <c r="C46" s="437"/>
      <c r="D46" s="437"/>
      <c r="E46" s="437"/>
      <c r="F46" s="437"/>
      <c r="G46" s="437"/>
      <c r="H46" s="53" t="s">
        <v>276</v>
      </c>
      <c r="I46" s="53" t="s">
        <v>277</v>
      </c>
      <c r="J46" s="53" t="s">
        <v>278</v>
      </c>
    </row>
    <row r="47" spans="1:10" ht="15.75" customHeight="1">
      <c r="A47" s="54">
        <v>1</v>
      </c>
      <c r="B47" s="455">
        <v>2</v>
      </c>
      <c r="C47" s="455"/>
      <c r="D47" s="455"/>
      <c r="E47" s="455"/>
      <c r="F47" s="455"/>
      <c r="G47" s="455"/>
      <c r="H47" s="54">
        <v>3</v>
      </c>
      <c r="I47" s="54">
        <v>4</v>
      </c>
      <c r="J47" s="54">
        <v>5</v>
      </c>
    </row>
    <row r="48" spans="1:10" s="46" customFormat="1" ht="15.75" customHeight="1">
      <c r="A48" s="420" t="s">
        <v>456</v>
      </c>
      <c r="B48" s="421"/>
      <c r="C48" s="421"/>
      <c r="D48" s="421"/>
      <c r="E48" s="421"/>
      <c r="F48" s="421"/>
      <c r="G48" s="421"/>
      <c r="H48" s="421"/>
      <c r="I48" s="421"/>
      <c r="J48" s="422"/>
    </row>
    <row r="49" spans="1:10" ht="15.75" customHeight="1">
      <c r="A49" s="40" t="s">
        <v>45</v>
      </c>
      <c r="B49" s="433" t="s">
        <v>444</v>
      </c>
      <c r="C49" s="397"/>
      <c r="D49" s="397"/>
      <c r="E49" s="397"/>
      <c r="F49" s="397"/>
      <c r="G49" s="398"/>
      <c r="H49" s="51"/>
      <c r="I49" s="51"/>
      <c r="J49" s="51">
        <v>33000</v>
      </c>
    </row>
    <row r="50" spans="1:10" ht="15.75" customHeight="1">
      <c r="A50" s="40" t="s">
        <v>47</v>
      </c>
      <c r="B50" s="433" t="s">
        <v>444</v>
      </c>
      <c r="C50" s="397"/>
      <c r="D50" s="397"/>
      <c r="E50" s="397"/>
      <c r="F50" s="397"/>
      <c r="G50" s="398"/>
      <c r="H50" s="51"/>
      <c r="I50" s="51"/>
      <c r="J50" s="51">
        <v>50000</v>
      </c>
    </row>
    <row r="51" spans="1:10" ht="15.75" customHeight="1">
      <c r="A51" s="40" t="s">
        <v>103</v>
      </c>
      <c r="B51" s="433" t="s">
        <v>445</v>
      </c>
      <c r="C51" s="397"/>
      <c r="D51" s="397"/>
      <c r="E51" s="397"/>
      <c r="F51" s="397"/>
      <c r="G51" s="398"/>
      <c r="H51" s="51"/>
      <c r="I51" s="51"/>
      <c r="J51" s="51">
        <v>27000</v>
      </c>
    </row>
    <row r="52" spans="1:10" ht="15.75" customHeight="1">
      <c r="A52" s="40" t="s">
        <v>141</v>
      </c>
      <c r="B52" s="433" t="s">
        <v>446</v>
      </c>
      <c r="C52" s="397"/>
      <c r="D52" s="397"/>
      <c r="E52" s="397"/>
      <c r="F52" s="397"/>
      <c r="G52" s="398"/>
      <c r="H52" s="51"/>
      <c r="I52" s="51"/>
      <c r="J52" s="51">
        <v>58000</v>
      </c>
    </row>
    <row r="53" spans="1:10" ht="15.75" customHeight="1">
      <c r="A53" s="40" t="s">
        <v>153</v>
      </c>
      <c r="B53" s="433" t="s">
        <v>510</v>
      </c>
      <c r="C53" s="397"/>
      <c r="D53" s="397"/>
      <c r="E53" s="397"/>
      <c r="F53" s="397"/>
      <c r="G53" s="398"/>
      <c r="H53" s="51"/>
      <c r="I53" s="51"/>
      <c r="J53" s="51">
        <v>215000</v>
      </c>
    </row>
    <row r="54" spans="1:10" ht="15.75" customHeight="1">
      <c r="A54" s="40"/>
      <c r="B54" s="450" t="s">
        <v>452</v>
      </c>
      <c r="C54" s="451"/>
      <c r="D54" s="451"/>
      <c r="E54" s="451"/>
      <c r="F54" s="451"/>
      <c r="G54" s="451"/>
      <c r="H54" s="452"/>
      <c r="I54" s="54" t="s">
        <v>104</v>
      </c>
      <c r="J54" s="52">
        <f>SUM(J49:J53)</f>
        <v>383000</v>
      </c>
    </row>
    <row r="55" spans="1:10" ht="15.75" customHeight="1">
      <c r="A55" s="67"/>
      <c r="B55" s="450"/>
      <c r="C55" s="451"/>
      <c r="D55" s="451"/>
      <c r="E55" s="451"/>
      <c r="F55" s="451"/>
      <c r="G55" s="452"/>
      <c r="H55" s="52"/>
      <c r="I55" s="48"/>
      <c r="J55" s="52"/>
    </row>
    <row r="56" spans="1:10" ht="15.75" customHeight="1">
      <c r="A56" s="412" t="s">
        <v>279</v>
      </c>
      <c r="B56" s="412"/>
      <c r="C56" s="412"/>
      <c r="D56" s="412"/>
      <c r="E56" s="412"/>
      <c r="F56" s="412"/>
      <c r="G56" s="412"/>
      <c r="H56" s="412"/>
      <c r="I56" s="412"/>
      <c r="J56" s="412"/>
    </row>
    <row r="58" spans="1:10" ht="15.75" customHeight="1">
      <c r="A58" s="49" t="s">
        <v>235</v>
      </c>
      <c r="B58" s="49"/>
      <c r="C58" s="414">
        <v>244</v>
      </c>
      <c r="D58" s="414"/>
      <c r="E58" s="414"/>
      <c r="F58" s="414"/>
      <c r="G58" s="414"/>
      <c r="H58" s="414"/>
      <c r="I58" s="414"/>
      <c r="J58" s="414"/>
    </row>
    <row r="59" spans="1:10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</row>
    <row r="60" spans="1:10" ht="15.75" customHeight="1">
      <c r="A60" s="50" t="s">
        <v>236</v>
      </c>
      <c r="B60" s="50"/>
      <c r="C60" s="50"/>
      <c r="D60" s="414" t="s">
        <v>552</v>
      </c>
      <c r="E60" s="414"/>
      <c r="F60" s="414"/>
      <c r="G60" s="414"/>
      <c r="H60" s="414"/>
      <c r="I60" s="414"/>
      <c r="J60" s="414"/>
    </row>
    <row r="62" spans="1:10" ht="15.75" customHeight="1">
      <c r="A62" s="436" t="s">
        <v>457</v>
      </c>
      <c r="B62" s="436"/>
      <c r="C62" s="436"/>
      <c r="D62" s="436"/>
      <c r="E62" s="436"/>
      <c r="F62" s="436"/>
      <c r="G62" s="436"/>
      <c r="H62" s="436"/>
      <c r="I62" s="436"/>
      <c r="J62" s="436"/>
    </row>
    <row r="64" spans="1:10" s="46" customFormat="1" ht="15.75" customHeight="1">
      <c r="A64" s="53" t="s">
        <v>238</v>
      </c>
      <c r="B64" s="437" t="s">
        <v>275</v>
      </c>
      <c r="C64" s="437"/>
      <c r="D64" s="437"/>
      <c r="E64" s="437"/>
      <c r="F64" s="437"/>
      <c r="G64" s="53" t="s">
        <v>280</v>
      </c>
      <c r="H64" s="53" t="s">
        <v>281</v>
      </c>
      <c r="I64" s="53" t="s">
        <v>282</v>
      </c>
      <c r="J64" s="53" t="s">
        <v>250</v>
      </c>
    </row>
    <row r="65" spans="1:10" s="46" customFormat="1" ht="11.25" customHeight="1">
      <c r="A65" s="54">
        <v>1</v>
      </c>
      <c r="B65" s="455">
        <v>2</v>
      </c>
      <c r="C65" s="455"/>
      <c r="D65" s="455"/>
      <c r="E65" s="455"/>
      <c r="F65" s="455"/>
      <c r="G65" s="54">
        <v>3</v>
      </c>
      <c r="H65" s="54">
        <v>4</v>
      </c>
      <c r="I65" s="54">
        <v>5</v>
      </c>
      <c r="J65" s="54">
        <v>6</v>
      </c>
    </row>
    <row r="66" spans="1:10" s="46" customFormat="1" ht="0.75" hidden="1" customHeight="1">
      <c r="A66" s="472"/>
      <c r="B66" s="473"/>
      <c r="C66" s="473"/>
      <c r="D66" s="473"/>
      <c r="E66" s="473"/>
      <c r="F66" s="473"/>
      <c r="G66" s="473"/>
      <c r="H66" s="473"/>
      <c r="I66" s="473"/>
      <c r="J66" s="474"/>
    </row>
    <row r="67" spans="1:10" s="46" customFormat="1" ht="15.75" customHeight="1">
      <c r="A67" s="54">
        <v>1</v>
      </c>
      <c r="B67" s="459" t="s">
        <v>366</v>
      </c>
      <c r="C67" s="460"/>
      <c r="D67" s="460"/>
      <c r="E67" s="460"/>
      <c r="F67" s="461"/>
      <c r="G67" s="54">
        <v>6</v>
      </c>
      <c r="H67" s="54">
        <v>10</v>
      </c>
      <c r="I67" s="54">
        <v>10000</v>
      </c>
      <c r="J67" s="71">
        <f>I67</f>
        <v>10000</v>
      </c>
    </row>
    <row r="68" spans="1:10" s="46" customFormat="1" ht="15.75" customHeight="1">
      <c r="A68" s="54"/>
      <c r="B68" s="462" t="s">
        <v>555</v>
      </c>
      <c r="C68" s="463"/>
      <c r="D68" s="463"/>
      <c r="E68" s="463"/>
      <c r="F68" s="464"/>
      <c r="G68" s="72"/>
      <c r="H68" s="73"/>
      <c r="I68" s="74"/>
      <c r="J68" s="68">
        <f>J67</f>
        <v>10000</v>
      </c>
    </row>
    <row r="70" spans="1:10" ht="15.75" customHeight="1">
      <c r="A70" s="412" t="s">
        <v>505</v>
      </c>
      <c r="B70" s="412"/>
      <c r="C70" s="412"/>
      <c r="D70" s="412"/>
      <c r="E70" s="412"/>
      <c r="F70" s="412"/>
      <c r="G70" s="412"/>
      <c r="H70" s="412"/>
      <c r="I70" s="412"/>
      <c r="J70" s="412"/>
    </row>
    <row r="71" spans="1:10" ht="0.75" customHeight="1"/>
    <row r="72" spans="1:10" s="46" customFormat="1" ht="15.75" customHeight="1">
      <c r="A72" s="53" t="s">
        <v>238</v>
      </c>
      <c r="B72" s="437" t="s">
        <v>275</v>
      </c>
      <c r="C72" s="437"/>
      <c r="D72" s="437"/>
      <c r="E72" s="437"/>
      <c r="F72" s="437"/>
      <c r="G72" s="437"/>
      <c r="H72" s="53" t="s">
        <v>283</v>
      </c>
      <c r="I72" s="53" t="s">
        <v>284</v>
      </c>
      <c r="J72" s="53" t="s">
        <v>285</v>
      </c>
    </row>
    <row r="73" spans="1:10" s="46" customFormat="1" ht="15.75" customHeight="1">
      <c r="A73" s="54">
        <v>1</v>
      </c>
      <c r="B73" s="455">
        <v>2</v>
      </c>
      <c r="C73" s="455"/>
      <c r="D73" s="455"/>
      <c r="E73" s="455"/>
      <c r="F73" s="455"/>
      <c r="G73" s="455"/>
      <c r="H73" s="54">
        <v>3</v>
      </c>
      <c r="I73" s="54">
        <v>4</v>
      </c>
      <c r="J73" s="54">
        <v>5</v>
      </c>
    </row>
    <row r="74" spans="1:10" ht="15.75" customHeight="1">
      <c r="A74" s="40" t="s">
        <v>45</v>
      </c>
      <c r="B74" s="487" t="s">
        <v>563</v>
      </c>
      <c r="C74" s="488"/>
      <c r="D74" s="488"/>
      <c r="E74" s="488"/>
      <c r="F74" s="488"/>
      <c r="G74" s="489"/>
      <c r="H74" s="51">
        <v>2</v>
      </c>
      <c r="I74" s="51"/>
      <c r="J74" s="51">
        <v>60000</v>
      </c>
    </row>
    <row r="75" spans="1:10" ht="15" customHeight="1">
      <c r="A75" s="67"/>
      <c r="B75" s="468" t="s">
        <v>249</v>
      </c>
      <c r="C75" s="469"/>
      <c r="D75" s="469"/>
      <c r="E75" s="469"/>
      <c r="F75" s="469"/>
      <c r="G75" s="470"/>
      <c r="H75" s="39"/>
      <c r="I75" s="39"/>
      <c r="J75" s="68">
        <f>SUM(J74:J74)</f>
        <v>60000</v>
      </c>
    </row>
    <row r="76" spans="1:10" ht="15.75" hidden="1" customHeight="1"/>
    <row r="77" spans="1:10" ht="15.75" customHeight="1">
      <c r="A77" s="436" t="s">
        <v>458</v>
      </c>
      <c r="B77" s="436"/>
      <c r="C77" s="436"/>
      <c r="D77" s="436"/>
      <c r="E77" s="436"/>
      <c r="F77" s="436"/>
      <c r="G77" s="436"/>
      <c r="H77" s="436"/>
      <c r="I77" s="436"/>
      <c r="J77" s="436"/>
    </row>
    <row r="78" spans="1:10" ht="15.75" hidden="1" customHeight="1"/>
    <row r="79" spans="1:10" s="46" customFormat="1" ht="15.75" customHeight="1">
      <c r="A79" s="53" t="s">
        <v>238</v>
      </c>
      <c r="B79" s="437" t="s">
        <v>44</v>
      </c>
      <c r="C79" s="437"/>
      <c r="D79" s="437"/>
      <c r="E79" s="437"/>
      <c r="F79" s="437"/>
      <c r="G79" s="53" t="s">
        <v>286</v>
      </c>
      <c r="H79" s="53" t="s">
        <v>287</v>
      </c>
      <c r="I79" s="53" t="s">
        <v>288</v>
      </c>
      <c r="J79" s="53" t="s">
        <v>289</v>
      </c>
    </row>
    <row r="80" spans="1:10" s="46" customFormat="1" ht="15.75" customHeight="1">
      <c r="A80" s="54">
        <v>1</v>
      </c>
      <c r="B80" s="455">
        <v>2</v>
      </c>
      <c r="C80" s="455"/>
      <c r="D80" s="455"/>
      <c r="E80" s="455"/>
      <c r="F80" s="455"/>
      <c r="G80" s="54">
        <v>3</v>
      </c>
      <c r="H80" s="54">
        <v>4</v>
      </c>
      <c r="I80" s="54">
        <v>5</v>
      </c>
      <c r="J80" s="54">
        <v>6</v>
      </c>
    </row>
    <row r="81" spans="1:11" s="46" customFormat="1" ht="15.75" customHeight="1">
      <c r="A81" s="57" t="s">
        <v>472</v>
      </c>
      <c r="B81" s="57" t="s">
        <v>473</v>
      </c>
      <c r="C81" s="58"/>
      <c r="D81" s="58"/>
      <c r="E81" s="58"/>
      <c r="F81" s="58"/>
      <c r="G81" s="58"/>
      <c r="H81" s="58"/>
      <c r="I81" s="58"/>
      <c r="J81" s="59"/>
      <c r="K81" s="77"/>
    </row>
    <row r="82" spans="1:11" s="46" customFormat="1" ht="15.75" customHeight="1">
      <c r="A82" s="54">
        <v>1</v>
      </c>
      <c r="B82" s="459" t="s">
        <v>462</v>
      </c>
      <c r="C82" s="460"/>
      <c r="D82" s="460"/>
      <c r="E82" s="460"/>
      <c r="F82" s="461"/>
      <c r="G82" s="54">
        <v>23.25</v>
      </c>
      <c r="H82" s="54">
        <v>2232.44</v>
      </c>
      <c r="I82" s="54"/>
      <c r="J82" s="39">
        <v>50000</v>
      </c>
    </row>
    <row r="83" spans="1:11" s="46" customFormat="1" ht="15.75" customHeight="1">
      <c r="A83" s="54"/>
      <c r="B83" s="468" t="s">
        <v>393</v>
      </c>
      <c r="C83" s="469"/>
      <c r="D83" s="469"/>
      <c r="E83" s="469"/>
      <c r="F83" s="470"/>
      <c r="G83" s="72"/>
      <c r="H83" s="73"/>
      <c r="I83" s="74"/>
      <c r="J83" s="68">
        <f>J82</f>
        <v>50000</v>
      </c>
    </row>
    <row r="84" spans="1:11" ht="15" customHeight="1">
      <c r="A84" s="436" t="s">
        <v>459</v>
      </c>
      <c r="B84" s="436"/>
      <c r="C84" s="436"/>
      <c r="D84" s="436"/>
      <c r="E84" s="436"/>
      <c r="F84" s="436"/>
      <c r="G84" s="436"/>
      <c r="H84" s="436"/>
      <c r="I84" s="436"/>
      <c r="J84" s="436"/>
    </row>
    <row r="85" spans="1:11" ht="15.75" hidden="1" customHeight="1"/>
    <row r="86" spans="1:11" s="46" customFormat="1" ht="15.75" customHeight="1">
      <c r="A86" s="79" t="s">
        <v>238</v>
      </c>
      <c r="B86" s="418" t="s">
        <v>275</v>
      </c>
      <c r="C86" s="419"/>
      <c r="D86" s="419"/>
      <c r="E86" s="419"/>
      <c r="F86" s="419"/>
      <c r="G86" s="475"/>
      <c r="H86" s="79" t="s">
        <v>291</v>
      </c>
      <c r="I86" s="79" t="s">
        <v>292</v>
      </c>
      <c r="J86" s="53" t="s">
        <v>293</v>
      </c>
    </row>
    <row r="87" spans="1:11" s="46" customFormat="1" ht="15.75" customHeight="1">
      <c r="A87" s="54">
        <v>1</v>
      </c>
      <c r="B87" s="420">
        <v>2</v>
      </c>
      <c r="C87" s="421"/>
      <c r="D87" s="421"/>
      <c r="E87" s="421"/>
      <c r="F87" s="421"/>
      <c r="G87" s="422"/>
      <c r="H87" s="54">
        <v>3</v>
      </c>
      <c r="I87" s="54">
        <v>4</v>
      </c>
      <c r="J87" s="54">
        <v>5</v>
      </c>
    </row>
    <row r="88" spans="1:11" s="46" customFormat="1" ht="15.75" customHeight="1">
      <c r="A88" s="54"/>
      <c r="B88" s="60"/>
      <c r="C88" s="465" t="s">
        <v>559</v>
      </c>
      <c r="D88" s="466"/>
      <c r="E88" s="466"/>
      <c r="F88" s="466"/>
      <c r="G88" s="466"/>
      <c r="H88" s="466"/>
      <c r="I88" s="467"/>
      <c r="J88" s="59"/>
      <c r="K88" s="70"/>
    </row>
    <row r="89" spans="1:11" s="46" customFormat="1" ht="15.75" customHeight="1">
      <c r="A89" s="54">
        <v>1</v>
      </c>
      <c r="B89" s="459" t="s">
        <v>556</v>
      </c>
      <c r="C89" s="460"/>
      <c r="D89" s="460"/>
      <c r="E89" s="460"/>
      <c r="F89" s="460"/>
      <c r="G89" s="461"/>
      <c r="H89" s="54">
        <v>1</v>
      </c>
      <c r="I89" s="54">
        <v>3</v>
      </c>
      <c r="J89" s="39">
        <v>20000</v>
      </c>
    </row>
    <row r="90" spans="1:11" s="46" customFormat="1" ht="15.75" customHeight="1">
      <c r="A90" s="54">
        <v>2</v>
      </c>
      <c r="B90" s="459" t="s">
        <v>557</v>
      </c>
      <c r="C90" s="460"/>
      <c r="D90" s="460"/>
      <c r="E90" s="460"/>
      <c r="F90" s="460"/>
      <c r="G90" s="461"/>
      <c r="H90" s="54">
        <v>2</v>
      </c>
      <c r="I90" s="54">
        <v>1</v>
      </c>
      <c r="J90" s="39">
        <f>300000+188841.41</f>
        <v>488841.41000000003</v>
      </c>
    </row>
    <row r="91" spans="1:11" ht="15.75" customHeight="1">
      <c r="A91" s="436" t="s">
        <v>460</v>
      </c>
      <c r="B91" s="436"/>
      <c r="C91" s="436"/>
      <c r="D91" s="436"/>
      <c r="E91" s="436"/>
      <c r="F91" s="436"/>
      <c r="G91" s="436"/>
      <c r="H91" s="436"/>
      <c r="I91" s="436"/>
      <c r="J91" s="436"/>
    </row>
    <row r="93" spans="1:11" s="46" customFormat="1" ht="15.75" customHeight="1">
      <c r="A93" s="53" t="s">
        <v>238</v>
      </c>
      <c r="B93" s="437" t="s">
        <v>275</v>
      </c>
      <c r="C93" s="437"/>
      <c r="D93" s="437"/>
      <c r="E93" s="437"/>
      <c r="F93" s="437"/>
      <c r="G93" s="437"/>
      <c r="H93" s="437"/>
      <c r="I93" s="53" t="s">
        <v>294</v>
      </c>
      <c r="J93" s="53" t="s">
        <v>295</v>
      </c>
    </row>
    <row r="94" spans="1:11" s="46" customFormat="1" ht="15.75" customHeight="1">
      <c r="A94" s="54">
        <v>1</v>
      </c>
      <c r="B94" s="455">
        <v>2</v>
      </c>
      <c r="C94" s="455"/>
      <c r="D94" s="490"/>
      <c r="E94" s="455"/>
      <c r="F94" s="455"/>
      <c r="G94" s="455"/>
      <c r="H94" s="455"/>
      <c r="I94" s="54">
        <v>3</v>
      </c>
      <c r="J94" s="54">
        <v>4</v>
      </c>
    </row>
    <row r="95" spans="1:11" s="46" customFormat="1" ht="15.75" customHeight="1">
      <c r="A95" s="54"/>
      <c r="B95" s="57" t="s">
        <v>514</v>
      </c>
      <c r="C95" s="58"/>
      <c r="D95" s="58"/>
      <c r="E95" s="491" t="s">
        <v>558</v>
      </c>
      <c r="F95" s="491"/>
      <c r="G95" s="491"/>
      <c r="H95" s="491"/>
      <c r="I95" s="491"/>
      <c r="J95" s="491"/>
      <c r="K95" s="492"/>
    </row>
    <row r="96" spans="1:11" s="46" customFormat="1" ht="15.75" customHeight="1">
      <c r="A96" s="40" t="s">
        <v>45</v>
      </c>
      <c r="B96" s="456" t="s">
        <v>560</v>
      </c>
      <c r="C96" s="456"/>
      <c r="D96" s="493"/>
      <c r="E96" s="456"/>
      <c r="F96" s="456"/>
      <c r="G96" s="456"/>
      <c r="H96" s="456"/>
      <c r="I96" s="54">
        <v>2</v>
      </c>
      <c r="J96" s="39">
        <f>80000</f>
        <v>80000</v>
      </c>
    </row>
    <row r="97" spans="1:11" s="46" customFormat="1" ht="15.75" customHeight="1">
      <c r="A97" s="40" t="s">
        <v>47</v>
      </c>
      <c r="B97" s="456" t="s">
        <v>561</v>
      </c>
      <c r="C97" s="456"/>
      <c r="D97" s="456"/>
      <c r="E97" s="456"/>
      <c r="F97" s="456"/>
      <c r="G97" s="456"/>
      <c r="H97" s="456"/>
      <c r="I97" s="54">
        <v>1</v>
      </c>
      <c r="J97" s="39">
        <v>60000</v>
      </c>
    </row>
    <row r="98" spans="1:11" s="46" customFormat="1" ht="15.75" customHeight="1">
      <c r="A98" s="40" t="s">
        <v>103</v>
      </c>
      <c r="B98" s="456" t="s">
        <v>515</v>
      </c>
      <c r="C98" s="456"/>
      <c r="D98" s="456"/>
      <c r="E98" s="456"/>
      <c r="F98" s="456"/>
      <c r="G98" s="456"/>
      <c r="H98" s="456"/>
      <c r="I98" s="54">
        <v>1</v>
      </c>
      <c r="J98" s="39">
        <v>35000</v>
      </c>
    </row>
    <row r="99" spans="1:11" s="46" customFormat="1" ht="15.75" customHeight="1">
      <c r="A99" s="40" t="s">
        <v>141</v>
      </c>
      <c r="B99" s="456" t="s">
        <v>562</v>
      </c>
      <c r="C99" s="456"/>
      <c r="D99" s="456"/>
      <c r="E99" s="456"/>
      <c r="F99" s="456"/>
      <c r="G99" s="456"/>
      <c r="H99" s="456"/>
      <c r="I99" s="54">
        <v>1</v>
      </c>
      <c r="J99" s="39">
        <f>75000+19770</f>
        <v>94770</v>
      </c>
    </row>
    <row r="100" spans="1:11" s="46" customFormat="1" ht="15.75" customHeight="1">
      <c r="A100" s="40" t="s">
        <v>153</v>
      </c>
      <c r="B100" s="456"/>
      <c r="C100" s="456"/>
      <c r="D100" s="456"/>
      <c r="E100" s="456"/>
      <c r="F100" s="456"/>
      <c r="G100" s="456"/>
      <c r="H100" s="456"/>
      <c r="I100" s="54">
        <v>1</v>
      </c>
      <c r="J100" s="39"/>
    </row>
    <row r="101" spans="1:11" ht="15.75" customHeight="1">
      <c r="A101" s="67"/>
      <c r="B101" s="486" t="s">
        <v>249</v>
      </c>
      <c r="C101" s="486"/>
      <c r="D101" s="486"/>
      <c r="E101" s="486"/>
      <c r="F101" s="486"/>
      <c r="G101" s="486"/>
      <c r="H101" s="486"/>
      <c r="I101" s="54" t="s">
        <v>104</v>
      </c>
      <c r="J101" s="52">
        <f>SUM(J96:J100)</f>
        <v>269770</v>
      </c>
    </row>
    <row r="103" spans="1:11" ht="14.25" customHeight="1">
      <c r="A103" s="436" t="s">
        <v>461</v>
      </c>
      <c r="B103" s="436"/>
      <c r="C103" s="436"/>
      <c r="D103" s="436"/>
      <c r="E103" s="436"/>
      <c r="F103" s="436"/>
      <c r="G103" s="436"/>
      <c r="H103" s="436"/>
      <c r="I103" s="436"/>
      <c r="J103" s="436"/>
    </row>
    <row r="104" spans="1:11" ht="15.75" hidden="1" customHeight="1"/>
    <row r="105" spans="1:11" s="46" customFormat="1" ht="15.75" customHeight="1">
      <c r="A105" s="53" t="s">
        <v>238</v>
      </c>
      <c r="B105" s="437" t="s">
        <v>275</v>
      </c>
      <c r="C105" s="437"/>
      <c r="D105" s="437"/>
      <c r="E105" s="437"/>
      <c r="F105" s="437"/>
      <c r="G105" s="437"/>
      <c r="H105" s="53" t="s">
        <v>290</v>
      </c>
      <c r="I105" s="53" t="s">
        <v>296</v>
      </c>
      <c r="J105" s="53" t="s">
        <v>297</v>
      </c>
    </row>
    <row r="106" spans="1:11" s="46" customFormat="1" ht="15.75" customHeight="1">
      <c r="A106" s="54"/>
      <c r="B106" s="465" t="s">
        <v>559</v>
      </c>
      <c r="C106" s="466"/>
      <c r="D106" s="466"/>
      <c r="E106" s="466"/>
      <c r="F106" s="466"/>
      <c r="G106" s="466"/>
      <c r="H106" s="467"/>
      <c r="I106" s="55"/>
      <c r="J106" s="56"/>
      <c r="K106" s="69"/>
    </row>
    <row r="107" spans="1:11" s="46" customFormat="1" ht="15.75" customHeight="1">
      <c r="A107" s="54">
        <v>1</v>
      </c>
      <c r="B107" s="471" t="s">
        <v>564</v>
      </c>
      <c r="C107" s="471"/>
      <c r="D107" s="471"/>
      <c r="E107" s="471"/>
      <c r="F107" s="471"/>
      <c r="G107" s="471"/>
      <c r="H107" s="54">
        <v>80</v>
      </c>
      <c r="I107" s="54">
        <v>1000</v>
      </c>
      <c r="J107" s="39">
        <v>80000</v>
      </c>
    </row>
    <row r="108" spans="1:11" s="46" customFormat="1" ht="15.75" customHeight="1">
      <c r="A108" s="54">
        <v>2</v>
      </c>
      <c r="B108" s="471"/>
      <c r="C108" s="471"/>
      <c r="D108" s="471"/>
      <c r="E108" s="471"/>
      <c r="F108" s="471"/>
      <c r="G108" s="471"/>
      <c r="H108" s="54"/>
      <c r="I108" s="54"/>
      <c r="J108" s="39"/>
    </row>
    <row r="109" spans="1:11" s="46" customFormat="1" ht="15.75" customHeight="1">
      <c r="A109" s="54">
        <v>3</v>
      </c>
      <c r="B109" s="471" t="s">
        <v>565</v>
      </c>
      <c r="C109" s="471"/>
      <c r="D109" s="471"/>
      <c r="E109" s="471"/>
      <c r="F109" s="471"/>
      <c r="G109" s="471"/>
      <c r="H109" s="54">
        <v>1500</v>
      </c>
      <c r="I109" s="54">
        <v>100</v>
      </c>
      <c r="J109" s="39">
        <f>126500-18520</f>
        <v>107980</v>
      </c>
    </row>
    <row r="110" spans="1:11" s="46" customFormat="1" ht="15.75" customHeight="1">
      <c r="A110" s="54">
        <v>4</v>
      </c>
      <c r="B110" s="471" t="s">
        <v>568</v>
      </c>
      <c r="C110" s="471"/>
      <c r="D110" s="471"/>
      <c r="E110" s="471"/>
      <c r="F110" s="471"/>
      <c r="G110" s="471"/>
      <c r="H110" s="54">
        <v>300</v>
      </c>
      <c r="I110" s="54">
        <v>650</v>
      </c>
      <c r="J110" s="39">
        <f>190650-2000</f>
        <v>188650</v>
      </c>
    </row>
    <row r="111" spans="1:11" s="46" customFormat="1" ht="15.75" customHeight="1">
      <c r="A111" s="54">
        <v>5</v>
      </c>
      <c r="B111" s="471" t="s">
        <v>566</v>
      </c>
      <c r="C111" s="471"/>
      <c r="D111" s="471"/>
      <c r="E111" s="471"/>
      <c r="F111" s="471"/>
      <c r="G111" s="471"/>
      <c r="H111" s="54"/>
      <c r="I111" s="54">
        <v>3500</v>
      </c>
      <c r="J111" s="39">
        <f>80000-20000</f>
        <v>60000</v>
      </c>
    </row>
    <row r="112" spans="1:11" s="46" customFormat="1" ht="15.75" customHeight="1">
      <c r="A112" s="54">
        <v>6</v>
      </c>
      <c r="B112" s="471" t="s">
        <v>567</v>
      </c>
      <c r="C112" s="471"/>
      <c r="D112" s="471"/>
      <c r="E112" s="471"/>
      <c r="F112" s="471"/>
      <c r="G112" s="471"/>
      <c r="H112" s="54"/>
      <c r="I112" s="54"/>
      <c r="J112" s="39">
        <v>80000</v>
      </c>
    </row>
    <row r="113" spans="1:91" ht="15.75" customHeight="1">
      <c r="A113" s="67"/>
      <c r="B113" s="476" t="s">
        <v>249</v>
      </c>
      <c r="C113" s="476"/>
      <c r="D113" s="476"/>
      <c r="E113" s="476"/>
      <c r="F113" s="476"/>
      <c r="G113" s="476"/>
      <c r="H113" s="39"/>
      <c r="I113" s="54" t="s">
        <v>104</v>
      </c>
      <c r="J113" s="52">
        <f>SUM(J107:J112)</f>
        <v>516630</v>
      </c>
    </row>
    <row r="114" spans="1:91" ht="2.25" customHeight="1"/>
    <row r="115" spans="1:91" ht="15.75" hidden="1" customHeight="1"/>
    <row r="116" spans="1:91" ht="13.5" customHeight="1"/>
    <row r="117" spans="1:91" ht="15.75" hidden="1" customHeight="1">
      <c r="A117" s="47" t="s">
        <v>598</v>
      </c>
    </row>
    <row r="118" spans="1:91" ht="1.5" hidden="1" customHeight="1"/>
    <row r="119" spans="1:91" ht="15.75" hidden="1" customHeight="1" thickBot="1"/>
    <row r="120" spans="1:91" ht="15.75" hidden="1" customHeight="1">
      <c r="A120" s="83" t="s">
        <v>308</v>
      </c>
      <c r="B120" s="84"/>
      <c r="C120" s="84"/>
      <c r="D120" s="84"/>
      <c r="E120" s="84"/>
      <c r="F120" s="84"/>
      <c r="G120" s="84"/>
      <c r="H120" s="85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</row>
    <row r="121" spans="1:91" ht="15.75" hidden="1" customHeight="1">
      <c r="A121" s="87"/>
      <c r="H121" s="88"/>
    </row>
    <row r="122" spans="1:91" ht="15.75" hidden="1" customHeight="1">
      <c r="A122" s="383" t="s">
        <v>373</v>
      </c>
      <c r="B122" s="384"/>
      <c r="C122" s="384"/>
      <c r="D122" s="384"/>
      <c r="E122" s="384"/>
      <c r="F122" s="384"/>
      <c r="G122" s="384"/>
      <c r="H122" s="385"/>
    </row>
    <row r="123" spans="1:91" ht="15.75" hidden="1" customHeight="1">
      <c r="A123" s="386" t="s">
        <v>309</v>
      </c>
      <c r="B123" s="387"/>
      <c r="C123" s="387"/>
      <c r="D123" s="387"/>
      <c r="E123" s="387"/>
      <c r="F123" s="387"/>
      <c r="G123" s="387"/>
      <c r="H123" s="388"/>
    </row>
    <row r="124" spans="1:91" ht="15.75" hidden="1" customHeight="1">
      <c r="A124" s="87"/>
      <c r="H124" s="88"/>
    </row>
    <row r="125" spans="1:91" ht="15.75" hidden="1" customHeight="1">
      <c r="A125" s="389" t="s">
        <v>310</v>
      </c>
      <c r="B125" s="390"/>
      <c r="C125" s="390"/>
      <c r="D125" s="390" t="s">
        <v>372</v>
      </c>
      <c r="E125" s="390"/>
      <c r="F125" s="390"/>
      <c r="G125" s="390"/>
      <c r="H125" s="391"/>
    </row>
    <row r="126" spans="1:91" s="89" customFormat="1" ht="21.75" hidden="1" customHeight="1">
      <c r="A126" s="392" t="s">
        <v>302</v>
      </c>
      <c r="B126" s="382"/>
      <c r="C126" s="382"/>
      <c r="D126" s="382" t="s">
        <v>303</v>
      </c>
      <c r="E126" s="382"/>
      <c r="F126" s="382"/>
      <c r="G126" s="382"/>
      <c r="H126" s="393"/>
    </row>
    <row r="127" spans="1:91" ht="18" hidden="1" customHeight="1">
      <c r="A127" s="87"/>
      <c r="H127" s="88"/>
    </row>
    <row r="128" spans="1:91" ht="15.75" hidden="1" customHeight="1" thickBot="1">
      <c r="A128" s="90" t="s">
        <v>307</v>
      </c>
      <c r="B128" s="91"/>
      <c r="C128" s="91"/>
      <c r="D128" s="91"/>
      <c r="E128" s="91"/>
      <c r="F128" s="91"/>
      <c r="G128" s="91"/>
      <c r="H128" s="92"/>
    </row>
  </sheetData>
  <mergeCells count="106">
    <mergeCell ref="A122:H122"/>
    <mergeCell ref="A123:H123"/>
    <mergeCell ref="A125:C125"/>
    <mergeCell ref="D125:H125"/>
    <mergeCell ref="A126:C126"/>
    <mergeCell ref="D126:H126"/>
    <mergeCell ref="B113:G113"/>
    <mergeCell ref="B110:G110"/>
    <mergeCell ref="B111:G111"/>
    <mergeCell ref="B112:G112"/>
    <mergeCell ref="A103:J103"/>
    <mergeCell ref="B105:G105"/>
    <mergeCell ref="B106:H106"/>
    <mergeCell ref="B107:G107"/>
    <mergeCell ref="B108:G108"/>
    <mergeCell ref="B109:G109"/>
    <mergeCell ref="B89:G89"/>
    <mergeCell ref="B90:G90"/>
    <mergeCell ref="A84:J84"/>
    <mergeCell ref="B86:G86"/>
    <mergeCell ref="B87:G87"/>
    <mergeCell ref="C88:I88"/>
    <mergeCell ref="B101:H101"/>
    <mergeCell ref="B98:H98"/>
    <mergeCell ref="B99:H99"/>
    <mergeCell ref="B100:H100"/>
    <mergeCell ref="A91:J91"/>
    <mergeCell ref="B93:H93"/>
    <mergeCell ref="B94:H94"/>
    <mergeCell ref="E95:K95"/>
    <mergeCell ref="B96:H96"/>
    <mergeCell ref="B97:H97"/>
    <mergeCell ref="A77:J77"/>
    <mergeCell ref="B79:F79"/>
    <mergeCell ref="B80:F80"/>
    <mergeCell ref="B82:F82"/>
    <mergeCell ref="B83:F83"/>
    <mergeCell ref="A70:J70"/>
    <mergeCell ref="B72:G72"/>
    <mergeCell ref="B73:G73"/>
    <mergeCell ref="B74:G74"/>
    <mergeCell ref="B75:G75"/>
    <mergeCell ref="A62:J62"/>
    <mergeCell ref="B64:F64"/>
    <mergeCell ref="B65:F65"/>
    <mergeCell ref="A66:J66"/>
    <mergeCell ref="B67:F67"/>
    <mergeCell ref="B68:F68"/>
    <mergeCell ref="A56:J56"/>
    <mergeCell ref="C58:J58"/>
    <mergeCell ref="D60:J60"/>
    <mergeCell ref="B51:G51"/>
    <mergeCell ref="B52:G52"/>
    <mergeCell ref="B53:G53"/>
    <mergeCell ref="B54:H54"/>
    <mergeCell ref="B55:G55"/>
    <mergeCell ref="A48:J48"/>
    <mergeCell ref="B49:G49"/>
    <mergeCell ref="B50:G50"/>
    <mergeCell ref="A40:J40"/>
    <mergeCell ref="C42:J42"/>
    <mergeCell ref="D44:J44"/>
    <mergeCell ref="B46:G46"/>
    <mergeCell ref="B47:G47"/>
    <mergeCell ref="A38:J38"/>
    <mergeCell ref="B36:H36"/>
    <mergeCell ref="B37:H37"/>
    <mergeCell ref="J30:J31"/>
    <mergeCell ref="B31:H31"/>
    <mergeCell ref="B32:H32"/>
    <mergeCell ref="B33:H33"/>
    <mergeCell ref="B34:H34"/>
    <mergeCell ref="B35:H35"/>
    <mergeCell ref="B27:H27"/>
    <mergeCell ref="B28:H28"/>
    <mergeCell ref="B29:H29"/>
    <mergeCell ref="A30:A31"/>
    <mergeCell ref="B30:H30"/>
    <mergeCell ref="I30:I31"/>
    <mergeCell ref="A23:J23"/>
    <mergeCell ref="B24:H24"/>
    <mergeCell ref="A25:A26"/>
    <mergeCell ref="B25:H25"/>
    <mergeCell ref="I25:I26"/>
    <mergeCell ref="J25:J26"/>
    <mergeCell ref="B26:H26"/>
    <mergeCell ref="A19:J19"/>
    <mergeCell ref="B21:H21"/>
    <mergeCell ref="B22:H22"/>
    <mergeCell ref="A18:J18"/>
    <mergeCell ref="I11:I13"/>
    <mergeCell ref="J11:J13"/>
    <mergeCell ref="D12:D13"/>
    <mergeCell ref="E12:G12"/>
    <mergeCell ref="A15:J15"/>
    <mergeCell ref="B17:I17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</mergeCells>
  <pageMargins left="0.70866141732283472" right="0.70866141732283472" top="0.19" bottom="0.16" header="0.17" footer="0.16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workbookViewId="0">
      <selection activeCell="B77" sqref="B77:G77"/>
    </sheetView>
  </sheetViews>
  <sheetFormatPr defaultRowHeight="15"/>
  <cols>
    <col min="6" max="6" width="12.7109375" customWidth="1"/>
    <col min="10" max="10" width="25.42578125" customWidth="1"/>
  </cols>
  <sheetData>
    <row r="1" spans="1:10">
      <c r="A1" s="412" t="s">
        <v>324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>
      <c r="A3" s="412" t="s">
        <v>621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9" t="s">
        <v>235</v>
      </c>
      <c r="B5" s="49"/>
      <c r="C5" s="413" t="s">
        <v>110</v>
      </c>
      <c r="D5" s="413"/>
      <c r="E5" s="413"/>
      <c r="F5" s="413"/>
      <c r="G5" s="413"/>
      <c r="H5" s="413"/>
      <c r="I5" s="413"/>
      <c r="J5" s="413"/>
    </row>
    <row r="6" spans="1:10">
      <c r="A6" s="49"/>
      <c r="B6" s="49"/>
      <c r="C6" s="61"/>
      <c r="D6" s="61"/>
      <c r="E6" s="62"/>
      <c r="F6" s="62"/>
      <c r="G6" s="62"/>
      <c r="H6" s="62"/>
      <c r="I6" s="62"/>
      <c r="J6" s="62"/>
    </row>
    <row r="7" spans="1:10">
      <c r="A7" s="50" t="s">
        <v>236</v>
      </c>
      <c r="B7" s="50"/>
      <c r="C7" s="50"/>
      <c r="D7" s="414" t="s">
        <v>463</v>
      </c>
      <c r="E7" s="414"/>
      <c r="F7" s="414"/>
      <c r="G7" s="414"/>
      <c r="H7" s="414"/>
      <c r="I7" s="414"/>
      <c r="J7" s="414"/>
    </row>
    <row r="8" spans="1:10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>
      <c r="A9" s="412" t="s">
        <v>237</v>
      </c>
      <c r="B9" s="412"/>
      <c r="C9" s="412"/>
      <c r="D9" s="412"/>
      <c r="E9" s="412"/>
      <c r="F9" s="412"/>
      <c r="G9" s="412"/>
      <c r="H9" s="412"/>
      <c r="I9" s="412"/>
      <c r="J9" s="412"/>
    </row>
    <row r="10" spans="1:10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>
      <c r="A11" s="415" t="s">
        <v>238</v>
      </c>
      <c r="B11" s="415" t="s">
        <v>239</v>
      </c>
      <c r="C11" s="415" t="s">
        <v>240</v>
      </c>
      <c r="D11" s="418" t="s">
        <v>241</v>
      </c>
      <c r="E11" s="419"/>
      <c r="F11" s="419"/>
      <c r="G11" s="419"/>
      <c r="H11" s="415" t="s">
        <v>242</v>
      </c>
      <c r="I11" s="415" t="s">
        <v>243</v>
      </c>
      <c r="J11" s="430" t="s">
        <v>244</v>
      </c>
    </row>
    <row r="12" spans="1:10">
      <c r="A12" s="416"/>
      <c r="B12" s="416"/>
      <c r="C12" s="416"/>
      <c r="D12" s="415" t="s">
        <v>245</v>
      </c>
      <c r="E12" s="418" t="s">
        <v>2</v>
      </c>
      <c r="F12" s="419"/>
      <c r="G12" s="419"/>
      <c r="H12" s="416"/>
      <c r="I12" s="416"/>
      <c r="J12" s="431"/>
    </row>
    <row r="13" spans="1:10" ht="63.75">
      <c r="A13" s="417"/>
      <c r="B13" s="417"/>
      <c r="C13" s="417"/>
      <c r="D13" s="417"/>
      <c r="E13" s="99" t="s">
        <v>246</v>
      </c>
      <c r="F13" s="99" t="s">
        <v>247</v>
      </c>
      <c r="G13" s="99" t="s">
        <v>248</v>
      </c>
      <c r="H13" s="417"/>
      <c r="I13" s="417"/>
      <c r="J13" s="432"/>
    </row>
    <row r="14" spans="1:10">
      <c r="A14" s="100">
        <v>1</v>
      </c>
      <c r="B14" s="100">
        <v>2</v>
      </c>
      <c r="C14" s="100">
        <v>3</v>
      </c>
      <c r="D14" s="100">
        <v>4</v>
      </c>
      <c r="E14" s="100">
        <v>5</v>
      </c>
      <c r="F14" s="100">
        <v>6</v>
      </c>
      <c r="G14" s="100">
        <v>7</v>
      </c>
      <c r="H14" s="100">
        <v>8</v>
      </c>
      <c r="I14" s="100">
        <v>9</v>
      </c>
      <c r="J14" s="100">
        <v>10</v>
      </c>
    </row>
    <row r="15" spans="1:10">
      <c r="A15" s="420"/>
      <c r="B15" s="421"/>
      <c r="C15" s="421"/>
      <c r="D15" s="421"/>
      <c r="E15" s="421"/>
      <c r="F15" s="421"/>
      <c r="G15" s="421"/>
      <c r="H15" s="421"/>
      <c r="I15" s="421"/>
      <c r="J15" s="422"/>
    </row>
    <row r="16" spans="1:10" ht="38.25">
      <c r="A16" s="100">
        <v>1</v>
      </c>
      <c r="B16" s="64" t="s">
        <v>464</v>
      </c>
      <c r="C16" s="100">
        <v>2.17</v>
      </c>
      <c r="D16" s="45">
        <f>E16+G16</f>
        <v>23638</v>
      </c>
      <c r="E16" s="45">
        <v>18183</v>
      </c>
      <c r="F16" s="45"/>
      <c r="G16" s="45">
        <v>5455</v>
      </c>
      <c r="H16" s="45"/>
      <c r="I16" s="45"/>
      <c r="J16" s="45">
        <f>615530</f>
        <v>615530</v>
      </c>
    </row>
    <row r="17" spans="1:10" ht="15.75">
      <c r="A17" s="426" t="s">
        <v>249</v>
      </c>
      <c r="B17" s="427"/>
      <c r="C17" s="428"/>
      <c r="D17" s="428"/>
      <c r="E17" s="428"/>
      <c r="F17" s="428"/>
      <c r="G17" s="428"/>
      <c r="H17" s="428"/>
      <c r="I17" s="429"/>
      <c r="J17" s="65">
        <f>J16</f>
        <v>615530</v>
      </c>
    </row>
    <row r="18" spans="1:10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>
      <c r="A19" s="436" t="s">
        <v>469</v>
      </c>
      <c r="B19" s="436"/>
      <c r="C19" s="436"/>
      <c r="D19" s="436"/>
      <c r="E19" s="436"/>
      <c r="F19" s="436"/>
      <c r="G19" s="436"/>
      <c r="H19" s="436"/>
      <c r="I19" s="436"/>
      <c r="J19" s="436"/>
    </row>
    <row r="20" spans="1:10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02">
      <c r="A21" s="99" t="s">
        <v>238</v>
      </c>
      <c r="B21" s="437" t="s">
        <v>251</v>
      </c>
      <c r="C21" s="437"/>
      <c r="D21" s="437"/>
      <c r="E21" s="437"/>
      <c r="F21" s="437"/>
      <c r="G21" s="437"/>
      <c r="H21" s="437"/>
      <c r="I21" s="99" t="s">
        <v>252</v>
      </c>
      <c r="J21" s="99" t="s">
        <v>253</v>
      </c>
    </row>
    <row r="22" spans="1:10">
      <c r="A22" s="100">
        <v>1</v>
      </c>
      <c r="B22" s="420">
        <v>2</v>
      </c>
      <c r="C22" s="421"/>
      <c r="D22" s="421"/>
      <c r="E22" s="421"/>
      <c r="F22" s="421"/>
      <c r="G22" s="421"/>
      <c r="H22" s="422"/>
      <c r="I22" s="100">
        <v>3</v>
      </c>
      <c r="J22" s="100">
        <v>4</v>
      </c>
    </row>
    <row r="23" spans="1:10">
      <c r="A23" s="420"/>
      <c r="B23" s="421"/>
      <c r="C23" s="421"/>
      <c r="D23" s="421"/>
      <c r="E23" s="421"/>
      <c r="F23" s="421"/>
      <c r="G23" s="421"/>
      <c r="H23" s="421"/>
      <c r="I23" s="421"/>
      <c r="J23" s="422"/>
    </row>
    <row r="24" spans="1:10">
      <c r="A24" s="40" t="s">
        <v>45</v>
      </c>
      <c r="B24" s="433" t="s">
        <v>254</v>
      </c>
      <c r="C24" s="434"/>
      <c r="D24" s="434"/>
      <c r="E24" s="434"/>
      <c r="F24" s="434"/>
      <c r="G24" s="434"/>
      <c r="H24" s="435"/>
      <c r="I24" s="100" t="s">
        <v>104</v>
      </c>
      <c r="J24" s="68">
        <f>SUM(J25:J28)</f>
        <v>135416.6</v>
      </c>
    </row>
    <row r="25" spans="1:10">
      <c r="A25" s="438" t="s">
        <v>182</v>
      </c>
      <c r="B25" s="440" t="s">
        <v>2</v>
      </c>
      <c r="C25" s="441"/>
      <c r="D25" s="441"/>
      <c r="E25" s="441"/>
      <c r="F25" s="441"/>
      <c r="G25" s="441"/>
      <c r="H25" s="442"/>
      <c r="I25" s="443"/>
      <c r="J25" s="445">
        <f>J17*22%</f>
        <v>135416.6</v>
      </c>
    </row>
    <row r="26" spans="1:10">
      <c r="A26" s="439"/>
      <c r="B26" s="447" t="s">
        <v>255</v>
      </c>
      <c r="C26" s="448"/>
      <c r="D26" s="448"/>
      <c r="E26" s="448"/>
      <c r="F26" s="448"/>
      <c r="G26" s="448"/>
      <c r="H26" s="449"/>
      <c r="I26" s="444"/>
      <c r="J26" s="446"/>
    </row>
    <row r="27" spans="1:10">
      <c r="A27" s="40" t="s">
        <v>184</v>
      </c>
      <c r="B27" s="433" t="s">
        <v>256</v>
      </c>
      <c r="C27" s="434"/>
      <c r="D27" s="434"/>
      <c r="E27" s="434"/>
      <c r="F27" s="434"/>
      <c r="G27" s="434"/>
      <c r="H27" s="435"/>
      <c r="I27" s="39"/>
      <c r="J27" s="51"/>
    </row>
    <row r="28" spans="1:10">
      <c r="A28" s="40" t="s">
        <v>186</v>
      </c>
      <c r="B28" s="433" t="s">
        <v>257</v>
      </c>
      <c r="C28" s="434"/>
      <c r="D28" s="434"/>
      <c r="E28" s="434"/>
      <c r="F28" s="434"/>
      <c r="G28" s="434"/>
      <c r="H28" s="435"/>
      <c r="I28" s="39"/>
      <c r="J28" s="51"/>
    </row>
    <row r="29" spans="1:10">
      <c r="A29" s="40" t="s">
        <v>47</v>
      </c>
      <c r="B29" s="433" t="s">
        <v>258</v>
      </c>
      <c r="C29" s="434"/>
      <c r="D29" s="434"/>
      <c r="E29" s="434"/>
      <c r="F29" s="434"/>
      <c r="G29" s="434"/>
      <c r="H29" s="435"/>
      <c r="I29" s="100" t="s">
        <v>104</v>
      </c>
      <c r="J29" s="68">
        <f>SUM(J30:J36)</f>
        <v>50473.46</v>
      </c>
    </row>
    <row r="30" spans="1:10">
      <c r="A30" s="438" t="s">
        <v>259</v>
      </c>
      <c r="B30" s="440" t="s">
        <v>2</v>
      </c>
      <c r="C30" s="441"/>
      <c r="D30" s="441"/>
      <c r="E30" s="441"/>
      <c r="F30" s="441"/>
      <c r="G30" s="441"/>
      <c r="H30" s="442"/>
      <c r="I30" s="453"/>
      <c r="J30" s="445">
        <f>J17*2.9%</f>
        <v>17850.37</v>
      </c>
    </row>
    <row r="31" spans="1:10">
      <c r="A31" s="439"/>
      <c r="B31" s="447" t="s">
        <v>260</v>
      </c>
      <c r="C31" s="448"/>
      <c r="D31" s="448"/>
      <c r="E31" s="448"/>
      <c r="F31" s="448"/>
      <c r="G31" s="448"/>
      <c r="H31" s="449"/>
      <c r="I31" s="454"/>
      <c r="J31" s="446"/>
    </row>
    <row r="32" spans="1:10">
      <c r="A32" s="40" t="s">
        <v>261</v>
      </c>
      <c r="B32" s="433" t="s">
        <v>262</v>
      </c>
      <c r="C32" s="434"/>
      <c r="D32" s="434"/>
      <c r="E32" s="434"/>
      <c r="F32" s="434"/>
      <c r="G32" s="434"/>
      <c r="H32" s="435"/>
      <c r="I32" s="39"/>
      <c r="J32" s="51"/>
    </row>
    <row r="33" spans="1:10">
      <c r="A33" s="40" t="s">
        <v>263</v>
      </c>
      <c r="B33" s="433" t="s">
        <v>264</v>
      </c>
      <c r="C33" s="434"/>
      <c r="D33" s="434"/>
      <c r="E33" s="434"/>
      <c r="F33" s="434"/>
      <c r="G33" s="434"/>
      <c r="H33" s="435"/>
      <c r="I33" s="39"/>
      <c r="J33" s="51">
        <f>J17*0.2%</f>
        <v>1231.06</v>
      </c>
    </row>
    <row r="34" spans="1:10">
      <c r="A34" s="40" t="s">
        <v>265</v>
      </c>
      <c r="B34" s="433" t="s">
        <v>266</v>
      </c>
      <c r="C34" s="434"/>
      <c r="D34" s="434"/>
      <c r="E34" s="434"/>
      <c r="F34" s="434"/>
      <c r="G34" s="434"/>
      <c r="H34" s="435"/>
      <c r="I34" s="39"/>
      <c r="J34" s="51"/>
    </row>
    <row r="35" spans="1:10">
      <c r="A35" s="40" t="s">
        <v>267</v>
      </c>
      <c r="B35" s="433" t="s">
        <v>266</v>
      </c>
      <c r="C35" s="434"/>
      <c r="D35" s="434"/>
      <c r="E35" s="434"/>
      <c r="F35" s="434"/>
      <c r="G35" s="434"/>
      <c r="H35" s="435"/>
      <c r="I35" s="39"/>
      <c r="J35" s="51"/>
    </row>
    <row r="36" spans="1:10">
      <c r="A36" s="40" t="s">
        <v>103</v>
      </c>
      <c r="B36" s="433" t="s">
        <v>268</v>
      </c>
      <c r="C36" s="434"/>
      <c r="D36" s="434"/>
      <c r="E36" s="434"/>
      <c r="F36" s="434"/>
      <c r="G36" s="434"/>
      <c r="H36" s="435"/>
      <c r="I36" s="39"/>
      <c r="J36" s="51">
        <f>J17*5.1%</f>
        <v>31392.03</v>
      </c>
    </row>
    <row r="37" spans="1:10">
      <c r="A37" s="40"/>
      <c r="B37" s="450" t="s">
        <v>393</v>
      </c>
      <c r="C37" s="451"/>
      <c r="D37" s="451"/>
      <c r="E37" s="451"/>
      <c r="F37" s="451"/>
      <c r="G37" s="451"/>
      <c r="H37" s="452"/>
      <c r="I37" s="100" t="s">
        <v>104</v>
      </c>
      <c r="J37" s="52">
        <f>SUM(J24+J29)-0.06</f>
        <v>185890</v>
      </c>
    </row>
    <row r="38" spans="1:10">
      <c r="A38" s="412" t="s">
        <v>234</v>
      </c>
      <c r="B38" s="412"/>
      <c r="C38" s="412"/>
      <c r="D38" s="412"/>
      <c r="E38" s="412"/>
      <c r="F38" s="412"/>
      <c r="G38" s="412"/>
      <c r="H38" s="412"/>
      <c r="I38" s="412"/>
      <c r="J38" s="412"/>
    </row>
    <row r="39" spans="1:10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>
      <c r="A41" s="49" t="s">
        <v>235</v>
      </c>
      <c r="B41" s="49"/>
      <c r="C41" s="413" t="s">
        <v>110</v>
      </c>
      <c r="D41" s="413"/>
      <c r="E41" s="413"/>
      <c r="F41" s="413"/>
      <c r="G41" s="413"/>
      <c r="H41" s="413"/>
      <c r="I41" s="413"/>
      <c r="J41" s="413"/>
    </row>
    <row r="42" spans="1:10">
      <c r="A42" s="49"/>
      <c r="B42" s="49"/>
      <c r="C42" s="61"/>
      <c r="D42" s="61"/>
      <c r="E42" s="62"/>
      <c r="F42" s="62"/>
      <c r="G42" s="62"/>
      <c r="H42" s="62"/>
      <c r="I42" s="62"/>
      <c r="J42" s="62"/>
    </row>
    <row r="43" spans="1:10">
      <c r="A43" s="50" t="s">
        <v>236</v>
      </c>
      <c r="B43" s="50"/>
      <c r="C43" s="50"/>
      <c r="D43" s="414" t="s">
        <v>602</v>
      </c>
      <c r="E43" s="414"/>
      <c r="F43" s="414"/>
      <c r="G43" s="414"/>
      <c r="H43" s="414"/>
      <c r="I43" s="414"/>
      <c r="J43" s="414"/>
    </row>
    <row r="44" spans="1:10">
      <c r="A44" s="50"/>
      <c r="B44" s="50"/>
      <c r="C44" s="50"/>
      <c r="D44" s="49"/>
      <c r="E44" s="49"/>
      <c r="F44" s="49"/>
      <c r="G44" s="49"/>
      <c r="H44" s="49"/>
      <c r="I44" s="49"/>
      <c r="J44" s="49"/>
    </row>
    <row r="45" spans="1:10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>
      <c r="A46" s="412" t="s">
        <v>237</v>
      </c>
      <c r="B46" s="412"/>
      <c r="C46" s="412"/>
      <c r="D46" s="412"/>
      <c r="E46" s="412"/>
      <c r="F46" s="412"/>
      <c r="G46" s="412"/>
      <c r="H46" s="412"/>
      <c r="I46" s="412"/>
      <c r="J46" s="412"/>
    </row>
    <row r="47" spans="1:10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>
      <c r="A48" s="415" t="s">
        <v>238</v>
      </c>
      <c r="B48" s="415" t="s">
        <v>239</v>
      </c>
      <c r="C48" s="415" t="s">
        <v>240</v>
      </c>
      <c r="D48" s="418" t="s">
        <v>241</v>
      </c>
      <c r="E48" s="419"/>
      <c r="F48" s="419"/>
      <c r="G48" s="419"/>
      <c r="H48" s="415" t="s">
        <v>242</v>
      </c>
      <c r="I48" s="415" t="s">
        <v>243</v>
      </c>
      <c r="J48" s="430" t="s">
        <v>244</v>
      </c>
    </row>
    <row r="49" spans="1:10">
      <c r="A49" s="416"/>
      <c r="B49" s="416"/>
      <c r="C49" s="416"/>
      <c r="D49" s="415" t="s">
        <v>245</v>
      </c>
      <c r="E49" s="418" t="s">
        <v>2</v>
      </c>
      <c r="F49" s="419"/>
      <c r="G49" s="419"/>
      <c r="H49" s="416"/>
      <c r="I49" s="416"/>
      <c r="J49" s="431"/>
    </row>
    <row r="50" spans="1:10" ht="63.75">
      <c r="A50" s="417"/>
      <c r="B50" s="417"/>
      <c r="C50" s="417"/>
      <c r="D50" s="417"/>
      <c r="E50" s="99" t="s">
        <v>246</v>
      </c>
      <c r="F50" s="99" t="s">
        <v>247</v>
      </c>
      <c r="G50" s="99" t="s">
        <v>248</v>
      </c>
      <c r="H50" s="417"/>
      <c r="I50" s="417"/>
      <c r="J50" s="432"/>
    </row>
    <row r="51" spans="1:10">
      <c r="A51" s="100">
        <v>1</v>
      </c>
      <c r="B51" s="100">
        <v>2</v>
      </c>
      <c r="C51" s="100">
        <v>3</v>
      </c>
      <c r="D51" s="100">
        <v>4</v>
      </c>
      <c r="E51" s="100">
        <v>5</v>
      </c>
      <c r="F51" s="100">
        <v>6</v>
      </c>
      <c r="G51" s="100">
        <v>7</v>
      </c>
      <c r="H51" s="100">
        <v>8</v>
      </c>
      <c r="I51" s="100">
        <v>9</v>
      </c>
      <c r="J51" s="100">
        <v>10</v>
      </c>
    </row>
    <row r="52" spans="1:10">
      <c r="A52" s="420"/>
      <c r="B52" s="421"/>
      <c r="C52" s="421"/>
      <c r="D52" s="421"/>
      <c r="E52" s="421"/>
      <c r="F52" s="421"/>
      <c r="G52" s="421"/>
      <c r="H52" s="421"/>
      <c r="I52" s="421"/>
      <c r="J52" s="422"/>
    </row>
    <row r="53" spans="1:10" ht="38.25">
      <c r="A53" s="100">
        <v>1</v>
      </c>
      <c r="B53" s="64" t="s">
        <v>603</v>
      </c>
      <c r="C53" s="100">
        <v>49</v>
      </c>
      <c r="D53" s="45">
        <f>E53+F53+G53</f>
        <v>5000</v>
      </c>
      <c r="E53" s="45">
        <v>5000</v>
      </c>
      <c r="F53" s="45"/>
      <c r="G53" s="45"/>
      <c r="H53" s="45"/>
      <c r="I53" s="45"/>
      <c r="J53" s="45">
        <f>D53*C53*12</f>
        <v>2940000</v>
      </c>
    </row>
    <row r="54" spans="1:10" ht="15.75">
      <c r="A54" s="426" t="s">
        <v>249</v>
      </c>
      <c r="B54" s="427"/>
      <c r="C54" s="428"/>
      <c r="D54" s="428"/>
      <c r="E54" s="428"/>
      <c r="F54" s="428"/>
      <c r="G54" s="428"/>
      <c r="H54" s="428"/>
      <c r="I54" s="429"/>
      <c r="J54" s="65">
        <f>J53</f>
        <v>2940000</v>
      </c>
    </row>
    <row r="55" spans="1:10" ht="15.75">
      <c r="A55" s="93"/>
      <c r="B55" s="93"/>
      <c r="C55" s="94"/>
      <c r="D55" s="94"/>
      <c r="E55" s="94"/>
      <c r="F55" s="94"/>
      <c r="G55" s="94"/>
      <c r="H55" s="94"/>
      <c r="I55" s="94"/>
      <c r="J55" s="95"/>
    </row>
    <row r="56" spans="1:10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>
      <c r="A58" s="436" t="s">
        <v>469</v>
      </c>
      <c r="B58" s="436"/>
      <c r="C58" s="436"/>
      <c r="D58" s="436"/>
      <c r="E58" s="436"/>
      <c r="F58" s="436"/>
      <c r="G58" s="436"/>
      <c r="H58" s="436"/>
      <c r="I58" s="436"/>
      <c r="J58" s="436"/>
    </row>
    <row r="59" spans="1:10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02">
      <c r="A60" s="99" t="s">
        <v>238</v>
      </c>
      <c r="B60" s="437" t="s">
        <v>251</v>
      </c>
      <c r="C60" s="437"/>
      <c r="D60" s="437"/>
      <c r="E60" s="437"/>
      <c r="F60" s="437"/>
      <c r="G60" s="437"/>
      <c r="H60" s="437"/>
      <c r="I60" s="99" t="s">
        <v>252</v>
      </c>
      <c r="J60" s="99" t="s">
        <v>253</v>
      </c>
    </row>
    <row r="61" spans="1:10">
      <c r="A61" s="100">
        <v>1</v>
      </c>
      <c r="B61" s="420">
        <v>2</v>
      </c>
      <c r="C61" s="421"/>
      <c r="D61" s="421"/>
      <c r="E61" s="421"/>
      <c r="F61" s="421"/>
      <c r="G61" s="421"/>
      <c r="H61" s="422"/>
      <c r="I61" s="100">
        <v>3</v>
      </c>
      <c r="J61" s="100">
        <v>4</v>
      </c>
    </row>
    <row r="62" spans="1:10">
      <c r="A62" s="420"/>
      <c r="B62" s="421"/>
      <c r="C62" s="421"/>
      <c r="D62" s="421"/>
      <c r="E62" s="421"/>
      <c r="F62" s="421"/>
      <c r="G62" s="421"/>
      <c r="H62" s="421"/>
      <c r="I62" s="421"/>
      <c r="J62" s="422"/>
    </row>
    <row r="63" spans="1:10">
      <c r="A63" s="40" t="s">
        <v>45</v>
      </c>
      <c r="B63" s="433" t="s">
        <v>254</v>
      </c>
      <c r="C63" s="434"/>
      <c r="D63" s="434"/>
      <c r="E63" s="434"/>
      <c r="F63" s="434"/>
      <c r="G63" s="434"/>
      <c r="H63" s="435"/>
      <c r="I63" s="100" t="s">
        <v>104</v>
      </c>
      <c r="J63" s="68">
        <f>SUM(J64:J67)</f>
        <v>646800</v>
      </c>
    </row>
    <row r="64" spans="1:10">
      <c r="A64" s="438" t="s">
        <v>182</v>
      </c>
      <c r="B64" s="440" t="s">
        <v>2</v>
      </c>
      <c r="C64" s="441"/>
      <c r="D64" s="441"/>
      <c r="E64" s="441"/>
      <c r="F64" s="441"/>
      <c r="G64" s="441"/>
      <c r="H64" s="442"/>
      <c r="I64" s="443"/>
      <c r="J64" s="445">
        <f>J54*22%</f>
        <v>646800</v>
      </c>
    </row>
    <row r="65" spans="1:10">
      <c r="A65" s="439"/>
      <c r="B65" s="447" t="s">
        <v>255</v>
      </c>
      <c r="C65" s="448"/>
      <c r="D65" s="448"/>
      <c r="E65" s="448"/>
      <c r="F65" s="448"/>
      <c r="G65" s="448"/>
      <c r="H65" s="449"/>
      <c r="I65" s="444"/>
      <c r="J65" s="446"/>
    </row>
    <row r="66" spans="1:10">
      <c r="A66" s="40" t="s">
        <v>184</v>
      </c>
      <c r="B66" s="433" t="s">
        <v>256</v>
      </c>
      <c r="C66" s="434"/>
      <c r="D66" s="434"/>
      <c r="E66" s="434"/>
      <c r="F66" s="434"/>
      <c r="G66" s="434"/>
      <c r="H66" s="435"/>
      <c r="I66" s="39"/>
      <c r="J66" s="51"/>
    </row>
    <row r="67" spans="1:10">
      <c r="A67" s="40" t="s">
        <v>186</v>
      </c>
      <c r="B67" s="433" t="s">
        <v>257</v>
      </c>
      <c r="C67" s="434"/>
      <c r="D67" s="434"/>
      <c r="E67" s="434"/>
      <c r="F67" s="434"/>
      <c r="G67" s="434"/>
      <c r="H67" s="435"/>
      <c r="I67" s="39"/>
      <c r="J67" s="51"/>
    </row>
    <row r="68" spans="1:10">
      <c r="A68" s="40" t="s">
        <v>47</v>
      </c>
      <c r="B68" s="433" t="s">
        <v>258</v>
      </c>
      <c r="C68" s="434"/>
      <c r="D68" s="434"/>
      <c r="E68" s="434"/>
      <c r="F68" s="434"/>
      <c r="G68" s="434"/>
      <c r="H68" s="435"/>
      <c r="I68" s="100" t="s">
        <v>104</v>
      </c>
      <c r="J68" s="68">
        <f>SUM(J69:J75)</f>
        <v>241080</v>
      </c>
    </row>
    <row r="69" spans="1:10">
      <c r="A69" s="438" t="s">
        <v>259</v>
      </c>
      <c r="B69" s="440" t="s">
        <v>2</v>
      </c>
      <c r="C69" s="441"/>
      <c r="D69" s="441"/>
      <c r="E69" s="441"/>
      <c r="F69" s="441"/>
      <c r="G69" s="441"/>
      <c r="H69" s="442"/>
      <c r="I69" s="453"/>
      <c r="J69" s="445">
        <f>J54*2.9%</f>
        <v>85260</v>
      </c>
    </row>
    <row r="70" spans="1:10">
      <c r="A70" s="439"/>
      <c r="B70" s="447" t="s">
        <v>260</v>
      </c>
      <c r="C70" s="448"/>
      <c r="D70" s="448"/>
      <c r="E70" s="448"/>
      <c r="F70" s="448"/>
      <c r="G70" s="448"/>
      <c r="H70" s="449"/>
      <c r="I70" s="454"/>
      <c r="J70" s="446"/>
    </row>
    <row r="71" spans="1:10" s="47" customFormat="1" ht="15" customHeight="1">
      <c r="A71" s="40" t="s">
        <v>261</v>
      </c>
      <c r="B71" s="433" t="s">
        <v>262</v>
      </c>
      <c r="C71" s="434"/>
      <c r="D71" s="434"/>
      <c r="E71" s="434"/>
      <c r="F71" s="434"/>
      <c r="G71" s="434"/>
      <c r="H71" s="435"/>
      <c r="I71" s="39"/>
      <c r="J71" s="51"/>
    </row>
    <row r="72" spans="1:10" s="47" customFormat="1" ht="15" customHeight="1">
      <c r="A72" s="40" t="s">
        <v>263</v>
      </c>
      <c r="B72" s="433" t="s">
        <v>264</v>
      </c>
      <c r="C72" s="434"/>
      <c r="D72" s="434"/>
      <c r="E72" s="434"/>
      <c r="F72" s="434"/>
      <c r="G72" s="434"/>
      <c r="H72" s="435"/>
      <c r="I72" s="39"/>
      <c r="J72" s="51">
        <f>J54*0.2%</f>
        <v>5880</v>
      </c>
    </row>
    <row r="73" spans="1:10" s="47" customFormat="1" ht="15" customHeight="1">
      <c r="A73" s="40" t="s">
        <v>265</v>
      </c>
      <c r="B73" s="433" t="s">
        <v>266</v>
      </c>
      <c r="C73" s="434"/>
      <c r="D73" s="434"/>
      <c r="E73" s="434"/>
      <c r="F73" s="434"/>
      <c r="G73" s="434"/>
      <c r="H73" s="435"/>
      <c r="I73" s="39"/>
      <c r="J73" s="51"/>
    </row>
    <row r="74" spans="1:10" s="47" customFormat="1" ht="15" customHeight="1">
      <c r="A74" s="40" t="s">
        <v>267</v>
      </c>
      <c r="B74" s="433" t="s">
        <v>266</v>
      </c>
      <c r="C74" s="434"/>
      <c r="D74" s="434"/>
      <c r="E74" s="434"/>
      <c r="F74" s="434"/>
      <c r="G74" s="434"/>
      <c r="H74" s="435"/>
      <c r="I74" s="39"/>
      <c r="J74" s="51"/>
    </row>
    <row r="75" spans="1:10" s="47" customFormat="1" ht="15" customHeight="1">
      <c r="A75" s="40" t="s">
        <v>103</v>
      </c>
      <c r="B75" s="433" t="s">
        <v>268</v>
      </c>
      <c r="C75" s="434"/>
      <c r="D75" s="434"/>
      <c r="E75" s="434"/>
      <c r="F75" s="434"/>
      <c r="G75" s="434"/>
      <c r="H75" s="435"/>
      <c r="I75" s="39"/>
      <c r="J75" s="51">
        <f>J54*5.1%</f>
        <v>149940</v>
      </c>
    </row>
    <row r="76" spans="1:10" s="47" customFormat="1" ht="15" customHeight="1">
      <c r="A76" s="494" t="s">
        <v>635</v>
      </c>
      <c r="B76" s="495"/>
      <c r="C76" s="495"/>
      <c r="D76" s="495"/>
      <c r="E76" s="495"/>
      <c r="F76" s="495"/>
      <c r="G76" s="496"/>
    </row>
    <row r="77" spans="1:10" s="101" customFormat="1" ht="29.25" customHeight="1">
      <c r="A77" s="99" t="s">
        <v>238</v>
      </c>
      <c r="B77" s="437" t="s">
        <v>44</v>
      </c>
      <c r="C77" s="437"/>
      <c r="D77" s="437"/>
      <c r="E77" s="437"/>
      <c r="F77" s="437"/>
      <c r="G77" s="437"/>
      <c r="H77" s="99" t="s">
        <v>271</v>
      </c>
      <c r="I77" s="99" t="s">
        <v>272</v>
      </c>
      <c r="J77" s="99" t="s">
        <v>273</v>
      </c>
    </row>
    <row r="78" spans="1:10" s="101" customFormat="1" ht="15" customHeight="1">
      <c r="A78" s="100">
        <v>1</v>
      </c>
      <c r="B78" s="455">
        <v>2</v>
      </c>
      <c r="C78" s="455"/>
      <c r="D78" s="455"/>
      <c r="E78" s="455"/>
      <c r="F78" s="455"/>
      <c r="G78" s="455"/>
      <c r="H78" s="100">
        <v>3</v>
      </c>
      <c r="I78" s="100">
        <v>4</v>
      </c>
      <c r="J78" s="100">
        <v>5</v>
      </c>
    </row>
    <row r="79" spans="1:10" s="47" customFormat="1" ht="15" customHeight="1">
      <c r="A79" s="66" t="s">
        <v>45</v>
      </c>
      <c r="B79" s="456" t="s">
        <v>465</v>
      </c>
      <c r="C79" s="456"/>
      <c r="D79" s="456"/>
      <c r="E79" s="456"/>
      <c r="F79" s="456"/>
      <c r="G79" s="456"/>
      <c r="H79" s="51">
        <v>1000</v>
      </c>
      <c r="I79" s="51">
        <v>5</v>
      </c>
      <c r="J79" s="51">
        <v>5000</v>
      </c>
    </row>
    <row r="80" spans="1:10" s="47" customFormat="1" ht="15" customHeight="1">
      <c r="A80" s="66"/>
      <c r="B80" s="456"/>
      <c r="C80" s="456"/>
      <c r="D80" s="456"/>
      <c r="E80" s="456"/>
      <c r="F80" s="456"/>
      <c r="G80" s="456"/>
      <c r="H80" s="51"/>
      <c r="I80" s="51"/>
      <c r="J80" s="51"/>
    </row>
    <row r="81" spans="1:11" s="47" customFormat="1" ht="15" customHeight="1">
      <c r="A81" s="67"/>
      <c r="B81" s="468" t="s">
        <v>249</v>
      </c>
      <c r="C81" s="469"/>
      <c r="D81" s="469"/>
      <c r="E81" s="469"/>
      <c r="F81" s="469"/>
      <c r="G81" s="470"/>
      <c r="H81" s="100" t="s">
        <v>104</v>
      </c>
      <c r="I81" s="100" t="s">
        <v>104</v>
      </c>
      <c r="J81" s="52">
        <f>J79</f>
        <v>5000</v>
      </c>
    </row>
    <row r="82" spans="1:11" s="47" customFormat="1" ht="15" customHeight="1">
      <c r="A82" s="436" t="s">
        <v>620</v>
      </c>
      <c r="B82" s="436"/>
      <c r="C82" s="436"/>
      <c r="D82" s="436"/>
      <c r="E82" s="436"/>
      <c r="F82" s="436"/>
      <c r="G82" s="436"/>
      <c r="H82" s="436"/>
      <c r="I82" s="436"/>
      <c r="J82" s="436"/>
    </row>
    <row r="83" spans="1:11" s="47" customFormat="1">
      <c r="A83" s="494" t="s">
        <v>581</v>
      </c>
      <c r="B83" s="495"/>
      <c r="C83" s="495"/>
      <c r="D83" s="495"/>
      <c r="E83" s="495"/>
      <c r="F83" s="495"/>
      <c r="G83" s="496"/>
      <c r="H83" s="98"/>
      <c r="I83" s="40"/>
      <c r="J83" s="39"/>
    </row>
    <row r="84" spans="1:11" s="101" customFormat="1" ht="15" customHeight="1">
      <c r="A84" s="40" t="s">
        <v>45</v>
      </c>
      <c r="B84" s="456" t="s">
        <v>468</v>
      </c>
      <c r="C84" s="456"/>
      <c r="D84" s="456"/>
      <c r="E84" s="456"/>
      <c r="F84" s="456"/>
      <c r="G84" s="456"/>
      <c r="H84" s="456"/>
      <c r="I84" s="100">
        <v>1</v>
      </c>
      <c r="J84" s="39">
        <v>2445992</v>
      </c>
    </row>
    <row r="85" spans="1:11" s="101" customFormat="1" ht="15" customHeight="1">
      <c r="A85" s="497" t="s">
        <v>632</v>
      </c>
      <c r="B85" s="498"/>
      <c r="C85" s="498"/>
      <c r="D85" s="498"/>
      <c r="E85" s="498"/>
      <c r="F85" s="498"/>
      <c r="G85" s="498"/>
      <c r="H85" s="498"/>
      <c r="I85" s="498"/>
      <c r="J85" s="499"/>
      <c r="K85" s="80"/>
    </row>
    <row r="86" spans="1:11" s="101" customFormat="1" ht="14.25" customHeight="1">
      <c r="A86" s="40" t="s">
        <v>45</v>
      </c>
      <c r="B86" s="456" t="s">
        <v>466</v>
      </c>
      <c r="C86" s="456"/>
      <c r="D86" s="456"/>
      <c r="E86" s="456"/>
      <c r="F86" s="456"/>
      <c r="G86" s="456"/>
      <c r="H86" s="456"/>
      <c r="I86" s="100">
        <v>1</v>
      </c>
      <c r="J86" s="39">
        <v>793800</v>
      </c>
    </row>
    <row r="87" spans="1:11" s="101" customFormat="1" ht="18" hidden="1" customHeight="1">
      <c r="A87" s="40"/>
      <c r="B87" s="450"/>
      <c r="C87" s="451"/>
      <c r="D87" s="451"/>
      <c r="E87" s="451"/>
      <c r="F87" s="451"/>
      <c r="G87" s="451"/>
      <c r="H87" s="452"/>
      <c r="I87" s="100"/>
      <c r="J87" s="52"/>
    </row>
    <row r="88" spans="1:11" s="101" customFormat="1" ht="15" customHeight="1">
      <c r="A88" s="40"/>
      <c r="B88" s="494" t="s">
        <v>633</v>
      </c>
      <c r="C88" s="495"/>
      <c r="D88" s="495"/>
      <c r="E88" s="495"/>
      <c r="F88" s="495"/>
      <c r="G88" s="495"/>
      <c r="H88" s="496"/>
      <c r="I88" s="100"/>
      <c r="J88" s="39"/>
    </row>
    <row r="89" spans="1:11" s="101" customFormat="1" ht="14.25" customHeight="1">
      <c r="A89" s="40" t="s">
        <v>45</v>
      </c>
      <c r="B89" s="456" t="s">
        <v>467</v>
      </c>
      <c r="C89" s="456"/>
      <c r="D89" s="456"/>
      <c r="E89" s="456"/>
      <c r="F89" s="456"/>
      <c r="G89" s="456"/>
      <c r="H89" s="456"/>
      <c r="I89" s="100">
        <v>1</v>
      </c>
      <c r="J89" s="39">
        <v>132300</v>
      </c>
    </row>
    <row r="90" spans="1:11" s="101" customFormat="1" ht="21" hidden="1" customHeight="1">
      <c r="A90" s="40"/>
      <c r="B90" s="450"/>
      <c r="C90" s="451"/>
      <c r="D90" s="451"/>
      <c r="E90" s="451"/>
      <c r="F90" s="451"/>
      <c r="G90" s="451"/>
      <c r="H90" s="452"/>
      <c r="I90" s="100"/>
      <c r="J90" s="52"/>
    </row>
    <row r="91" spans="1:11" s="101" customFormat="1" ht="15" customHeight="1">
      <c r="A91" s="40"/>
      <c r="B91" s="494" t="s">
        <v>634</v>
      </c>
      <c r="C91" s="495"/>
      <c r="D91" s="495"/>
      <c r="E91" s="495"/>
      <c r="F91" s="495"/>
      <c r="G91" s="495"/>
      <c r="H91" s="496"/>
      <c r="I91" s="100"/>
      <c r="J91" s="39"/>
    </row>
    <row r="92" spans="1:11" s="101" customFormat="1" ht="15" customHeight="1">
      <c r="A92" s="40" t="s">
        <v>45</v>
      </c>
      <c r="B92" s="456" t="s">
        <v>617</v>
      </c>
      <c r="C92" s="456"/>
      <c r="D92" s="456"/>
      <c r="E92" s="456"/>
      <c r="F92" s="456"/>
      <c r="G92" s="456"/>
      <c r="H92" s="456"/>
      <c r="I92" s="100">
        <v>2</v>
      </c>
      <c r="J92" s="39">
        <v>4000000</v>
      </c>
    </row>
    <row r="93" spans="1:11" s="47" customFormat="1">
      <c r="A93" s="494" t="s">
        <v>604</v>
      </c>
      <c r="B93" s="495"/>
      <c r="C93" s="495"/>
      <c r="D93" s="495"/>
      <c r="E93" s="495"/>
      <c r="F93" s="495"/>
      <c r="G93" s="496"/>
      <c r="H93" s="98"/>
      <c r="I93" s="40"/>
      <c r="J93" s="39"/>
    </row>
    <row r="94" spans="1:11" s="101" customFormat="1">
      <c r="A94" s="40" t="s">
        <v>45</v>
      </c>
      <c r="B94" s="456" t="s">
        <v>605</v>
      </c>
      <c r="C94" s="456"/>
      <c r="D94" s="456"/>
      <c r="E94" s="456"/>
      <c r="F94" s="456"/>
      <c r="G94" s="456"/>
      <c r="H94" s="456"/>
      <c r="I94" s="100">
        <v>1</v>
      </c>
      <c r="J94" s="39">
        <v>11078400</v>
      </c>
    </row>
    <row r="98" spans="3:3">
      <c r="C98" t="s">
        <v>628</v>
      </c>
    </row>
  </sheetData>
  <mergeCells count="97">
    <mergeCell ref="A83:G83"/>
    <mergeCell ref="B70:H70"/>
    <mergeCell ref="A64:A65"/>
    <mergeCell ref="B64:H64"/>
    <mergeCell ref="A93:G93"/>
    <mergeCell ref="A76:G76"/>
    <mergeCell ref="B86:H86"/>
    <mergeCell ref="B87:H87"/>
    <mergeCell ref="B80:G80"/>
    <mergeCell ref="B81:G81"/>
    <mergeCell ref="A82:J82"/>
    <mergeCell ref="B74:H74"/>
    <mergeCell ref="B84:H84"/>
    <mergeCell ref="A85:J85"/>
    <mergeCell ref="B79:G79"/>
    <mergeCell ref="I64:I65"/>
    <mergeCell ref="B94:H94"/>
    <mergeCell ref="B90:H90"/>
    <mergeCell ref="B91:H91"/>
    <mergeCell ref="B92:H92"/>
    <mergeCell ref="B88:H88"/>
    <mergeCell ref="B89:H89"/>
    <mergeCell ref="J64:J65"/>
    <mergeCell ref="B65:H65"/>
    <mergeCell ref="B75:H75"/>
    <mergeCell ref="B73:H73"/>
    <mergeCell ref="B78:G78"/>
    <mergeCell ref="B77:G77"/>
    <mergeCell ref="B66:H66"/>
    <mergeCell ref="B72:H72"/>
    <mergeCell ref="B67:H67"/>
    <mergeCell ref="B68:H68"/>
    <mergeCell ref="A69:A70"/>
    <mergeCell ref="B69:H69"/>
    <mergeCell ref="I69:I70"/>
    <mergeCell ref="J69:J70"/>
    <mergeCell ref="B71:H71"/>
    <mergeCell ref="B27:H27"/>
    <mergeCell ref="B28:H28"/>
    <mergeCell ref="B29:H29"/>
    <mergeCell ref="B48:B50"/>
    <mergeCell ref="C48:C50"/>
    <mergeCell ref="D48:G48"/>
    <mergeCell ref="H48:H50"/>
    <mergeCell ref="A46:J46"/>
    <mergeCell ref="A48:A50"/>
    <mergeCell ref="I48:I50"/>
    <mergeCell ref="J48:J50"/>
    <mergeCell ref="D49:D50"/>
    <mergeCell ref="B30:H30"/>
    <mergeCell ref="A52:J52"/>
    <mergeCell ref="A54:I54"/>
    <mergeCell ref="I30:I31"/>
    <mergeCell ref="J30:J31"/>
    <mergeCell ref="B31:H31"/>
    <mergeCell ref="B35:H35"/>
    <mergeCell ref="A38:J38"/>
    <mergeCell ref="C41:J41"/>
    <mergeCell ref="D43:J43"/>
    <mergeCell ref="B36:H36"/>
    <mergeCell ref="B37:H37"/>
    <mergeCell ref="E49:G49"/>
    <mergeCell ref="B32:H32"/>
    <mergeCell ref="B33:H33"/>
    <mergeCell ref="B34:H34"/>
    <mergeCell ref="A30:A31"/>
    <mergeCell ref="A58:J58"/>
    <mergeCell ref="B60:H60"/>
    <mergeCell ref="B61:H61"/>
    <mergeCell ref="A62:J62"/>
    <mergeCell ref="B63:H63"/>
    <mergeCell ref="A19:J19"/>
    <mergeCell ref="B21:H21"/>
    <mergeCell ref="B22:H22"/>
    <mergeCell ref="A23:J23"/>
    <mergeCell ref="B24:H24"/>
    <mergeCell ref="A25:A26"/>
    <mergeCell ref="B25:H25"/>
    <mergeCell ref="I25:I26"/>
    <mergeCell ref="J25:J26"/>
    <mergeCell ref="B26:H26"/>
    <mergeCell ref="A17:I17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  <mergeCell ref="I11:I13"/>
    <mergeCell ref="J11:J13"/>
    <mergeCell ref="D12:D13"/>
    <mergeCell ref="E12:G12"/>
    <mergeCell ref="A15:J15"/>
  </mergeCells>
  <pageMargins left="0.70866141732283472" right="0.70866141732283472" top="0.17" bottom="0.16" header="0.17" footer="0.16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1</vt:lpstr>
      <vt:lpstr>Раздел 2</vt:lpstr>
      <vt:lpstr>Разд.2-4 </vt:lpstr>
      <vt:lpstr>Раз.4(4)</vt:lpstr>
      <vt:lpstr>Раз.4 (2)</vt:lpstr>
      <vt:lpstr>Раз(5).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Supervisor</cp:lastModifiedBy>
  <cp:lastPrinted>2021-02-05T06:08:48Z</cp:lastPrinted>
  <dcterms:created xsi:type="dcterms:W3CDTF">2020-01-21T14:44:18Z</dcterms:created>
  <dcterms:modified xsi:type="dcterms:W3CDTF">2021-02-15T07:42:29Z</dcterms:modified>
</cp:coreProperties>
</file>